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D\MISC\"/>
    </mc:Choice>
  </mc:AlternateContent>
  <bookViews>
    <workbookView xWindow="0" yWindow="0" windowWidth="28800" windowHeight="13635"/>
  </bookViews>
  <sheets>
    <sheet name="TAM PCS" sheetId="2" r:id="rId1"/>
    <sheet name="TDY Deployment" sheetId="1" r:id="rId2"/>
    <sheet name="DOS COLA CALCULATOR" sheetId="3" state="hidden" r:id="rId3"/>
    <sheet name="DOS COLA CALULATOR ANSWER" sheetId="5" state="hidden" r:id="rId4"/>
    <sheet name="LookupTable" sheetId="6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2" l="1"/>
  <c r="J89" i="2"/>
  <c r="J88" i="2"/>
  <c r="J87" i="2"/>
  <c r="J86" i="2"/>
  <c r="J85" i="2"/>
  <c r="J84" i="2"/>
  <c r="J2" i="6" l="1"/>
  <c r="J3" i="6"/>
  <c r="J5" i="6"/>
  <c r="L40" i="2"/>
  <c r="K90" i="2"/>
  <c r="E90" i="2"/>
  <c r="L90" i="2" s="1"/>
  <c r="K89" i="2"/>
  <c r="E89" i="2"/>
  <c r="L89" i="2" s="1"/>
  <c r="K88" i="2"/>
  <c r="E88" i="2"/>
  <c r="L88" i="2" s="1"/>
  <c r="K87" i="2"/>
  <c r="E87" i="2"/>
  <c r="K86" i="2"/>
  <c r="E86" i="2"/>
  <c r="L86" i="2" s="1"/>
  <c r="K85" i="2"/>
  <c r="E85" i="2"/>
  <c r="L85" i="2" s="1"/>
  <c r="K84" i="2"/>
  <c r="E84" i="2"/>
  <c r="L84" i="2" s="1"/>
  <c r="K81" i="2"/>
  <c r="J81" i="2"/>
  <c r="E81" i="2"/>
  <c r="K80" i="2"/>
  <c r="L80" i="2" s="1"/>
  <c r="J80" i="2"/>
  <c r="E80" i="2"/>
  <c r="K79" i="2"/>
  <c r="J79" i="2"/>
  <c r="E79" i="2"/>
  <c r="L79" i="2" s="1"/>
  <c r="K78" i="2"/>
  <c r="J78" i="2"/>
  <c r="E78" i="2"/>
  <c r="L78" i="2" s="1"/>
  <c r="K77" i="2"/>
  <c r="J77" i="2"/>
  <c r="E77" i="2"/>
  <c r="K76" i="2"/>
  <c r="J76" i="2"/>
  <c r="E76" i="2"/>
  <c r="K75" i="2"/>
  <c r="J75" i="2"/>
  <c r="L75" i="2" s="1"/>
  <c r="E75" i="2"/>
  <c r="J67" i="2"/>
  <c r="J68" i="2"/>
  <c r="J69" i="2"/>
  <c r="J70" i="2"/>
  <c r="J71" i="2"/>
  <c r="J72" i="2"/>
  <c r="J66" i="2"/>
  <c r="L66" i="2" s="1"/>
  <c r="K72" i="2"/>
  <c r="E72" i="2"/>
  <c r="K71" i="2"/>
  <c r="E71" i="2"/>
  <c r="L71" i="2" s="1"/>
  <c r="K70" i="2"/>
  <c r="E70" i="2"/>
  <c r="L70" i="2" s="1"/>
  <c r="K69" i="2"/>
  <c r="E69" i="2"/>
  <c r="L69" i="2" s="1"/>
  <c r="K68" i="2"/>
  <c r="E68" i="2"/>
  <c r="K67" i="2"/>
  <c r="E67" i="2"/>
  <c r="L67" i="2" s="1"/>
  <c r="K66" i="2"/>
  <c r="E66" i="2"/>
  <c r="J58" i="2"/>
  <c r="J59" i="2"/>
  <c r="J60" i="2"/>
  <c r="J61" i="2"/>
  <c r="J62" i="2"/>
  <c r="J63" i="2"/>
  <c r="L63" i="2" s="1"/>
  <c r="J57" i="2"/>
  <c r="L57" i="2" s="1"/>
  <c r="K63" i="2"/>
  <c r="E63" i="2"/>
  <c r="K62" i="2"/>
  <c r="E62" i="2"/>
  <c r="K61" i="2"/>
  <c r="E61" i="2"/>
  <c r="L61" i="2" s="1"/>
  <c r="K60" i="2"/>
  <c r="E60" i="2"/>
  <c r="L60" i="2" s="1"/>
  <c r="K59" i="2"/>
  <c r="E59" i="2"/>
  <c r="K58" i="2"/>
  <c r="E58" i="2"/>
  <c r="K57" i="2"/>
  <c r="E57" i="2"/>
  <c r="J49" i="2"/>
  <c r="J50" i="2"/>
  <c r="J51" i="2"/>
  <c r="J52" i="2"/>
  <c r="J53" i="2"/>
  <c r="J54" i="2"/>
  <c r="J48" i="2"/>
  <c r="K54" i="2"/>
  <c r="E54" i="2"/>
  <c r="L54" i="2" s="1"/>
  <c r="K53" i="2"/>
  <c r="E53" i="2"/>
  <c r="K52" i="2"/>
  <c r="E52" i="2"/>
  <c r="L52" i="2" s="1"/>
  <c r="K51" i="2"/>
  <c r="E51" i="2"/>
  <c r="L51" i="2" s="1"/>
  <c r="K50" i="2"/>
  <c r="E50" i="2"/>
  <c r="K49" i="2"/>
  <c r="E49" i="2"/>
  <c r="K48" i="2"/>
  <c r="E48" i="2"/>
  <c r="L48" i="2" s="1"/>
  <c r="J40" i="2"/>
  <c r="J41" i="2"/>
  <c r="J42" i="2"/>
  <c r="J43" i="2"/>
  <c r="J44" i="2"/>
  <c r="J45" i="2"/>
  <c r="J39" i="2"/>
  <c r="K45" i="2"/>
  <c r="L45" i="2" s="1"/>
  <c r="E45" i="2"/>
  <c r="K44" i="2"/>
  <c r="E44" i="2"/>
  <c r="K43" i="2"/>
  <c r="E43" i="2"/>
  <c r="L43" i="2" s="1"/>
  <c r="K42" i="2"/>
  <c r="E42" i="2"/>
  <c r="L42" i="2" s="1"/>
  <c r="K41" i="2"/>
  <c r="L41" i="2" s="1"/>
  <c r="E41" i="2"/>
  <c r="K40" i="2"/>
  <c r="E40" i="2"/>
  <c r="K39" i="2"/>
  <c r="E39" i="2"/>
  <c r="L39" i="2" s="1"/>
  <c r="K36" i="2"/>
  <c r="J36" i="2"/>
  <c r="E36" i="2"/>
  <c r="L36" i="2" s="1"/>
  <c r="K35" i="2"/>
  <c r="J35" i="2"/>
  <c r="E35" i="2"/>
  <c r="L35" i="2" s="1"/>
  <c r="K34" i="2"/>
  <c r="J34" i="2"/>
  <c r="E34" i="2"/>
  <c r="K33" i="2"/>
  <c r="J33" i="2"/>
  <c r="E33" i="2"/>
  <c r="K32" i="2"/>
  <c r="J32" i="2"/>
  <c r="E32" i="2"/>
  <c r="K31" i="2"/>
  <c r="L31" i="2" s="1"/>
  <c r="J31" i="2"/>
  <c r="E31" i="2"/>
  <c r="K30" i="2"/>
  <c r="J30" i="2"/>
  <c r="E30" i="2"/>
  <c r="K22" i="2"/>
  <c r="K23" i="2"/>
  <c r="K24" i="2"/>
  <c r="K25" i="2"/>
  <c r="K26" i="2"/>
  <c r="K27" i="2"/>
  <c r="K21" i="2"/>
  <c r="J22" i="2"/>
  <c r="J23" i="2"/>
  <c r="J24" i="2"/>
  <c r="J25" i="2"/>
  <c r="J26" i="2"/>
  <c r="J27" i="2"/>
  <c r="J21" i="2"/>
  <c r="E27" i="2"/>
  <c r="E26" i="2"/>
  <c r="E25" i="2"/>
  <c r="L25" i="2" s="1"/>
  <c r="E24" i="2"/>
  <c r="E23" i="2"/>
  <c r="L23" i="2" s="1"/>
  <c r="E22" i="2"/>
  <c r="E21" i="2"/>
  <c r="K3" i="2"/>
  <c r="K13" i="2"/>
  <c r="K14" i="2"/>
  <c r="K15" i="2"/>
  <c r="K16" i="2"/>
  <c r="K17" i="2"/>
  <c r="K18" i="2"/>
  <c r="K12" i="2"/>
  <c r="K13" i="1"/>
  <c r="J13" i="2"/>
  <c r="J14" i="2"/>
  <c r="J15" i="2"/>
  <c r="J16" i="2"/>
  <c r="J17" i="2"/>
  <c r="L17" i="2" s="1"/>
  <c r="J18" i="2"/>
  <c r="J12" i="2"/>
  <c r="L12" i="2" s="1"/>
  <c r="E18" i="2"/>
  <c r="L18" i="2" s="1"/>
  <c r="E17" i="2"/>
  <c r="E16" i="2"/>
  <c r="E15" i="2"/>
  <c r="L15" i="2" s="1"/>
  <c r="E14" i="2"/>
  <c r="E13" i="2"/>
  <c r="L13" i="2" s="1"/>
  <c r="E12" i="2"/>
  <c r="L21" i="2" l="1"/>
  <c r="L59" i="2"/>
  <c r="L81" i="2"/>
  <c r="L22" i="2"/>
  <c r="L49" i="2"/>
  <c r="L53" i="2"/>
  <c r="L76" i="2"/>
  <c r="L87" i="2"/>
  <c r="L24" i="2"/>
  <c r="L16" i="2"/>
  <c r="L14" i="2"/>
  <c r="L26" i="2"/>
  <c r="L30" i="2"/>
  <c r="L32" i="2"/>
  <c r="L68" i="2"/>
  <c r="L72" i="2"/>
  <c r="L77" i="2"/>
  <c r="L50" i="2"/>
  <c r="L44" i="2"/>
  <c r="L27" i="2"/>
  <c r="L33" i="2"/>
  <c r="L58" i="2"/>
  <c r="L62" i="2"/>
  <c r="L34" i="2"/>
  <c r="J6" i="6"/>
  <c r="E7" i="5"/>
  <c r="J7" i="6"/>
  <c r="E9" i="5" s="1"/>
  <c r="J9" i="2"/>
  <c r="J8" i="2"/>
  <c r="J7" i="2"/>
  <c r="J6" i="2"/>
  <c r="J5" i="2"/>
  <c r="J4" i="2"/>
  <c r="J3" i="2"/>
  <c r="E9" i="2"/>
  <c r="E8" i="2"/>
  <c r="E7" i="2"/>
  <c r="L7" i="2" s="1"/>
  <c r="E6" i="2"/>
  <c r="L6" i="2" s="1"/>
  <c r="E5" i="2"/>
  <c r="E4" i="2"/>
  <c r="L4" i="2" s="1"/>
  <c r="E3" i="2"/>
  <c r="L3" i="2" s="1"/>
  <c r="L9" i="2" l="1"/>
  <c r="L8" i="2"/>
  <c r="L5" i="2"/>
  <c r="L32" i="1"/>
  <c r="L33" i="1"/>
  <c r="L34" i="1"/>
  <c r="L35" i="1"/>
  <c r="L36" i="1"/>
  <c r="L37" i="1"/>
  <c r="L31" i="1"/>
  <c r="L23" i="1"/>
  <c r="L24" i="1"/>
  <c r="L25" i="1"/>
  <c r="L26" i="1"/>
  <c r="L27" i="1"/>
  <c r="L28" i="1"/>
  <c r="L22" i="1"/>
  <c r="L14" i="1"/>
  <c r="L15" i="1"/>
  <c r="L16" i="1"/>
  <c r="L17" i="1"/>
  <c r="L18" i="1"/>
  <c r="L19" i="1"/>
  <c r="L13" i="1"/>
  <c r="L5" i="1"/>
  <c r="L6" i="1"/>
  <c r="L7" i="1"/>
  <c r="L8" i="1"/>
  <c r="L9" i="1"/>
  <c r="L10" i="1"/>
  <c r="L4" i="1"/>
  <c r="J32" i="1"/>
  <c r="J33" i="1"/>
  <c r="J34" i="1"/>
  <c r="J35" i="1"/>
  <c r="J36" i="1"/>
  <c r="J37" i="1"/>
  <c r="J31" i="1"/>
  <c r="E37" i="1"/>
  <c r="E36" i="1"/>
  <c r="E35" i="1"/>
  <c r="E34" i="1"/>
  <c r="E33" i="1"/>
  <c r="E32" i="1"/>
  <c r="E31" i="1"/>
  <c r="K28" i="1"/>
  <c r="J28" i="1"/>
  <c r="E28" i="1"/>
  <c r="K27" i="1"/>
  <c r="J27" i="1"/>
  <c r="E27" i="1"/>
  <c r="K26" i="1"/>
  <c r="J26" i="1"/>
  <c r="E26" i="1"/>
  <c r="K25" i="1"/>
  <c r="J25" i="1"/>
  <c r="E25" i="1"/>
  <c r="K24" i="1"/>
  <c r="J24" i="1"/>
  <c r="E24" i="1"/>
  <c r="K23" i="1"/>
  <c r="J23" i="1"/>
  <c r="E23" i="1"/>
  <c r="K22" i="1"/>
  <c r="J22" i="1"/>
  <c r="E22" i="1"/>
  <c r="J14" i="1"/>
  <c r="J15" i="1"/>
  <c r="J16" i="1"/>
  <c r="J17" i="1"/>
  <c r="J18" i="1"/>
  <c r="J19" i="1"/>
  <c r="J13" i="1"/>
  <c r="K19" i="1"/>
  <c r="E19" i="1"/>
  <c r="K18" i="1"/>
  <c r="E18" i="1"/>
  <c r="K17" i="1"/>
  <c r="E17" i="1"/>
  <c r="K16" i="1"/>
  <c r="E16" i="1"/>
  <c r="K15" i="1"/>
  <c r="E15" i="1"/>
  <c r="K14" i="1"/>
  <c r="E14" i="1"/>
  <c r="E13" i="1"/>
  <c r="J5" i="1"/>
  <c r="K5" i="1"/>
  <c r="J6" i="1"/>
  <c r="K6" i="1"/>
  <c r="J7" i="1"/>
  <c r="K7" i="1"/>
  <c r="J8" i="1"/>
  <c r="K8" i="1"/>
  <c r="J9" i="1"/>
  <c r="K9" i="1"/>
  <c r="J10" i="1"/>
  <c r="K10" i="1"/>
  <c r="K4" i="1"/>
  <c r="J4" i="1"/>
  <c r="E5" i="1"/>
  <c r="E6" i="1"/>
  <c r="E7" i="1"/>
  <c r="E8" i="1"/>
  <c r="E9" i="1"/>
  <c r="E10" i="1"/>
  <c r="E4" i="1"/>
</calcChain>
</file>

<file path=xl/sharedStrings.xml><?xml version="1.0" encoding="utf-8"?>
<sst xmlns="http://schemas.openxmlformats.org/spreadsheetml/2006/main" count="302" uniqueCount="71">
  <si>
    <t>GS Level</t>
  </si>
  <si>
    <t>Hourly Rate</t>
  </si>
  <si>
    <t>Overtime Rate</t>
  </si>
  <si>
    <t>Overtime Hours</t>
  </si>
  <si>
    <t>Sunday Hours</t>
  </si>
  <si>
    <t>Sunday Rate</t>
  </si>
  <si>
    <t>GS 07</t>
  </si>
  <si>
    <t>GS 09</t>
  </si>
  <si>
    <t>GS 11</t>
  </si>
  <si>
    <t>GS 12</t>
  </si>
  <si>
    <t>GS 13</t>
  </si>
  <si>
    <t>GS 14</t>
  </si>
  <si>
    <t>GS 15</t>
  </si>
  <si>
    <t>Annual Salary - Computed @ Base Rate - Locality Pay May Differ</t>
  </si>
  <si>
    <t>Reg Hours Worked</t>
  </si>
  <si>
    <t>Daily Per Diem</t>
  </si>
  <si>
    <t>Post Differential Amount - 35% Base Pay for 40 hour Work Week</t>
  </si>
  <si>
    <t>Danger Pay - 35% of Base Pay for 40 hour Work Week</t>
  </si>
  <si>
    <t>Afghanistan</t>
  </si>
  <si>
    <t>Post Differential Amount - 30% Base Pay for 40 hour Work Week</t>
  </si>
  <si>
    <t>Iraq - Baghdad Diplomatic Support Center/Basrah/Other</t>
  </si>
  <si>
    <t>Iraq - Baghdad/Erbil/Erbil Diplomatic Support Center</t>
  </si>
  <si>
    <t>Kuwait</t>
  </si>
  <si>
    <t>Danger Pay - 0% of Base Pay for 40 hour Work Week</t>
  </si>
  <si>
    <t>Post Differential Amount - 10% Base Pay for 40 hour Work Week</t>
  </si>
  <si>
    <t>ESTIMATED Pay Period Total Amount</t>
  </si>
  <si>
    <t>Bahrain</t>
  </si>
  <si>
    <t>Annual Salary - Computed @ Base Rate</t>
  </si>
  <si>
    <t>ESTIMATED Pay Period Total Amount*</t>
  </si>
  <si>
    <t>Post Differential Amount - 15% Base Pay for 40 hour Work Week</t>
  </si>
  <si>
    <t>Egypt</t>
  </si>
  <si>
    <t>Post Differential Amount - 20% Base Pay for 40 hour Work Week</t>
  </si>
  <si>
    <t>Danger Pay 0% of Base Pay for 40 hour Work Week</t>
  </si>
  <si>
    <t>Danger Pay 15% of Base Pay for 40 hour Work Week</t>
  </si>
  <si>
    <t>Qatar - Doha</t>
  </si>
  <si>
    <t>Post Differential Amount - 5% Base Pay for 40 hour Work Week</t>
  </si>
  <si>
    <t>United Arab Emirates - Dubai</t>
  </si>
  <si>
    <t>United Arab Emirates - Abu Dhabi</t>
  </si>
  <si>
    <t>United Arab Emirates - Other</t>
  </si>
  <si>
    <t>Post Differential Amount - 25% Base Pay for 40 hour Work Week</t>
  </si>
  <si>
    <t>Saudi Arabia - Eskan / Jeddah / Other</t>
  </si>
  <si>
    <t>Saudi Arabia -Taif</t>
  </si>
  <si>
    <t>Saudi Arabia - Dhahran Area / Riyadh</t>
  </si>
  <si>
    <t>COLA: 20% of spendable income for family of 4 (bi-weekly amount)</t>
  </si>
  <si>
    <t>COLA: 0% of spendable income for family of 4 (bi-weekly amount)</t>
  </si>
  <si>
    <t>COLA: 15% of spendable income for family of 4 (bi-weekly amount)</t>
  </si>
  <si>
    <t>COLA: 25% of spendable income for family of 4 (bi-weekly amount)</t>
  </si>
  <si>
    <t>COLA: 10% of spendable income for family of 4 (bi-weekly amount)</t>
  </si>
  <si>
    <t xml:space="preserve"> </t>
  </si>
  <si>
    <t>If your computer asks you whether to save, say "No"</t>
  </si>
  <si>
    <t>Click for Answer</t>
  </si>
  <si>
    <t>→Include yourself</t>
  </si>
  <si>
    <t>Enter your family size at post</t>
  </si>
  <si>
    <t>→Exclude U.S. locality pay; do include Overseas Comparability Pay</t>
  </si>
  <si>
    <t>Enter your annual basic salary</t>
  </si>
  <si>
    <t>Rates section</t>
  </si>
  <si>
    <r>
      <t>→</t>
    </r>
    <r>
      <rPr>
        <i/>
        <sz val="10"/>
        <color indexed="8"/>
        <rFont val="Arial"/>
        <family val="2"/>
      </rPr>
      <t xml:space="preserve">If you don't know it, look it up in our... </t>
    </r>
  </si>
  <si>
    <t>Enter the Post Allowance rate</t>
  </si>
  <si>
    <t>How do I figure my Post Allowance (COLA) ?</t>
  </si>
  <si>
    <t>Answers rounded to the nearest dollar</t>
  </si>
  <si>
    <t>Biweekly Amount</t>
  </si>
  <si>
    <t>Annual Amount</t>
  </si>
  <si>
    <t>Your Post Allowance is:</t>
  </si>
  <si>
    <t>BiweeklyCOLA</t>
  </si>
  <si>
    <t>AnnualCOLA</t>
  </si>
  <si>
    <t>SpendIncome</t>
  </si>
  <si>
    <t>FamilySize</t>
  </si>
  <si>
    <t>COLA Rate</t>
  </si>
  <si>
    <t>Calculation:</t>
  </si>
  <si>
    <t>Salary1</t>
  </si>
  <si>
    <t>GS Level at Step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</si>
</sst>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i/>
      <sz val="10"/>
      <color indexed="8"/>
      <name val="Arial"/>
      <family val="2"/>
    </font>
    <font>
      <sz val="12"/>
      <name val="Times New Roman"/>
      <family val="1"/>
    </font>
    <font>
      <sz val="14"/>
      <color indexed="8"/>
      <name val="Arial"/>
      <family val="2"/>
    </font>
    <font>
      <i/>
      <sz val="12"/>
      <color indexed="8"/>
      <name val="Arial"/>
      <family val="2"/>
    </font>
    <font>
      <sz val="22"/>
      <color indexed="8"/>
      <name val="Arial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8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2" fillId="0" borderId="0" xfId="1">
      <alignment vertical="center"/>
    </xf>
    <xf numFmtId="0" fontId="3" fillId="4" borderId="0" xfId="1" applyNumberFormat="1" applyFont="1" applyFill="1" applyBorder="1" applyAlignment="1" applyProtection="1">
      <alignment horizontal="left"/>
    </xf>
    <xf numFmtId="0" fontId="4" fillId="4" borderId="0" xfId="1" applyNumberFormat="1" applyFont="1" applyFill="1" applyBorder="1" applyAlignment="1" applyProtection="1">
      <alignment horizontal="left"/>
    </xf>
    <xf numFmtId="164" fontId="4" fillId="4" borderId="0" xfId="1" applyNumberFormat="1" applyFont="1" applyFill="1" applyBorder="1" applyAlignment="1" applyProtection="1">
      <alignment horizontal="right"/>
    </xf>
    <xf numFmtId="0" fontId="5" fillId="4" borderId="0" xfId="1" applyNumberFormat="1" applyFont="1" applyFill="1" applyBorder="1" applyAlignment="1" applyProtection="1">
      <alignment horizontal="left"/>
      <protection locked="0"/>
    </xf>
    <xf numFmtId="164" fontId="6" fillId="4" borderId="0" xfId="1" applyNumberFormat="1" applyFont="1" applyFill="1" applyBorder="1" applyAlignment="1" applyProtection="1">
      <alignment horizontal="right"/>
    </xf>
    <xf numFmtId="0" fontId="7" fillId="4" borderId="0" xfId="1" applyNumberFormat="1" applyFont="1" applyFill="1" applyBorder="1" applyAlignment="1" applyProtection="1">
      <alignment horizontal="left"/>
    </xf>
    <xf numFmtId="164" fontId="3" fillId="4" borderId="0" xfId="1" applyNumberFormat="1" applyFont="1" applyFill="1" applyBorder="1" applyAlignment="1" applyProtection="1">
      <alignment horizontal="right"/>
    </xf>
    <xf numFmtId="0" fontId="3" fillId="4" borderId="2" xfId="1" applyNumberFormat="1" applyFont="1" applyFill="1" applyBorder="1" applyAlignment="1" applyProtection="1">
      <alignment horizontal="left"/>
    </xf>
    <xf numFmtId="0" fontId="3" fillId="4" borderId="3" xfId="1" applyNumberFormat="1" applyFont="1" applyFill="1" applyBorder="1" applyAlignment="1" applyProtection="1">
      <alignment horizontal="left"/>
    </xf>
    <xf numFmtId="0" fontId="8" fillId="5" borderId="1" xfId="2" applyNumberFormat="1" applyFill="1" applyBorder="1" applyAlignment="1" applyProtection="1">
      <alignment horizontal="center"/>
    </xf>
    <xf numFmtId="0" fontId="3" fillId="4" borderId="4" xfId="1" applyNumberFormat="1" applyFont="1" applyFill="1" applyBorder="1" applyAlignment="1" applyProtection="1">
      <alignment horizontal="left"/>
    </xf>
    <xf numFmtId="0" fontId="3" fillId="4" borderId="5" xfId="1" applyNumberFormat="1" applyFont="1" applyFill="1" applyBorder="1" applyAlignment="1" applyProtection="1">
      <alignment horizontal="left"/>
    </xf>
    <xf numFmtId="0" fontId="9" fillId="4" borderId="0" xfId="1" applyNumberFormat="1" applyFont="1" applyFill="1" applyBorder="1" applyAlignment="1" applyProtection="1">
      <alignment horizontal="left"/>
    </xf>
    <xf numFmtId="0" fontId="3" fillId="6" borderId="1" xfId="1" applyNumberFormat="1" applyFont="1" applyFill="1" applyBorder="1" applyAlignment="1" applyProtection="1">
      <alignment horizontal="center"/>
    </xf>
    <xf numFmtId="49" fontId="9" fillId="4" borderId="0" xfId="1" applyNumberFormat="1" applyFont="1" applyFill="1" applyBorder="1" applyAlignment="1" applyProtection="1">
      <alignment horizontal="left"/>
    </xf>
    <xf numFmtId="3" fontId="10" fillId="0" borderId="0" xfId="1" applyNumberFormat="1" applyFont="1">
      <alignment vertical="center"/>
    </xf>
    <xf numFmtId="0" fontId="7" fillId="4" borderId="4" xfId="1" applyNumberFormat="1" applyFont="1" applyFill="1" applyBorder="1" applyAlignment="1" applyProtection="1">
      <alignment horizontal="left"/>
    </xf>
    <xf numFmtId="0" fontId="8" fillId="4" borderId="2" xfId="2" applyNumberFormat="1" applyFill="1" applyBorder="1" applyAlignment="1" applyProtection="1">
      <alignment horizontal="center"/>
    </xf>
    <xf numFmtId="49" fontId="3" fillId="4" borderId="0" xfId="1" applyNumberFormat="1" applyFont="1" applyFill="1" applyBorder="1" applyAlignment="1" applyProtection="1">
      <alignment horizontal="left"/>
    </xf>
    <xf numFmtId="0" fontId="11" fillId="4" borderId="0" xfId="1" applyNumberFormat="1" applyFont="1" applyFill="1" applyBorder="1" applyAlignment="1" applyProtection="1">
      <alignment horizontal="left"/>
    </xf>
    <xf numFmtId="0" fontId="3" fillId="5" borderId="0" xfId="1" applyNumberFormat="1" applyFont="1" applyFill="1" applyBorder="1" applyAlignment="1" applyProtection="1">
      <alignment horizontal="left"/>
    </xf>
    <xf numFmtId="0" fontId="12" fillId="5" borderId="0" xfId="1" applyNumberFormat="1" applyFont="1" applyFill="1" applyBorder="1" applyAlignment="1" applyProtection="1">
      <alignment horizontal="left"/>
    </xf>
    <xf numFmtId="0" fontId="3" fillId="5" borderId="2" xfId="1" applyNumberFormat="1" applyFont="1" applyFill="1" applyBorder="1" applyAlignment="1" applyProtection="1">
      <alignment horizontal="left"/>
    </xf>
    <xf numFmtId="0" fontId="3" fillId="5" borderId="3" xfId="1" applyNumberFormat="1" applyFont="1" applyFill="1" applyBorder="1" applyAlignment="1" applyProtection="1">
      <alignment horizontal="left"/>
    </xf>
    <xf numFmtId="1" fontId="3" fillId="6" borderId="1" xfId="1" applyNumberFormat="1" applyFont="1" applyFill="1" applyBorder="1" applyAlignment="1" applyProtection="1">
      <alignment horizontal="right"/>
    </xf>
    <xf numFmtId="0" fontId="3" fillId="5" borderId="4" xfId="1" applyNumberFormat="1" applyFont="1" applyFill="1" applyBorder="1" applyAlignment="1" applyProtection="1">
      <alignment horizontal="left"/>
    </xf>
    <xf numFmtId="0" fontId="11" fillId="5" borderId="0" xfId="1" applyNumberFormat="1" applyFont="1" applyFill="1" applyBorder="1" applyAlignment="1" applyProtection="1">
      <alignment horizontal="left"/>
    </xf>
    <xf numFmtId="0" fontId="3" fillId="5" borderId="6" xfId="1" applyNumberFormat="1" applyFont="1" applyFill="1" applyBorder="1" applyAlignment="1" applyProtection="1">
      <alignment horizontal="left"/>
    </xf>
    <xf numFmtId="0" fontId="3" fillId="6" borderId="1" xfId="1" applyNumberFormat="1" applyFont="1" applyFill="1" applyBorder="1" applyAlignment="1" applyProtection="1">
      <alignment horizontal="right"/>
    </xf>
    <xf numFmtId="0" fontId="3" fillId="5" borderId="5" xfId="1" applyNumberFormat="1" applyFont="1" applyFill="1" applyBorder="1" applyAlignment="1" applyProtection="1">
      <alignment horizontal="left"/>
    </xf>
    <xf numFmtId="0" fontId="13" fillId="5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>
      <alignment horizontal="right" vertical="top" wrapText="1"/>
    </xf>
    <xf numFmtId="3" fontId="3" fillId="0" borderId="2" xfId="1" applyNumberFormat="1" applyFont="1" applyFill="1" applyBorder="1" applyAlignment="1" applyProtection="1">
      <alignment horizontal="right" vertical="top" wrapText="1"/>
    </xf>
    <xf numFmtId="0" fontId="14" fillId="0" borderId="0" xfId="1" applyFont="1" applyBorder="1" applyAlignment="1">
      <alignment horizontal="centerContinuous"/>
    </xf>
    <xf numFmtId="0" fontId="7" fillId="0" borderId="7" xfId="1" applyNumberFormat="1" applyFont="1" applyFill="1" applyBorder="1" applyAlignment="1" applyProtection="1">
      <alignment horizontal="center" wrapText="1"/>
    </xf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1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left"/>
    </xf>
    <xf numFmtId="0" fontId="3" fillId="4" borderId="0" xfId="1" applyNumberFormat="1" applyFont="1" applyFill="1" applyBorder="1" applyAlignment="1" applyProtection="1">
      <alignment horizontal="right"/>
    </xf>
    <xf numFmtId="0" fontId="3" fillId="6" borderId="0" xfId="1" applyNumberFormat="1" applyFont="1" applyFill="1" applyBorder="1" applyAlignment="1" applyProtection="1">
      <alignment horizontal="right"/>
    </xf>
    <xf numFmtId="0" fontId="14" fillId="0" borderId="1" xfId="1" applyFont="1" applyBorder="1" applyAlignment="1">
      <alignment horizontal="center"/>
    </xf>
    <xf numFmtId="0" fontId="3" fillId="0" borderId="5" xfId="1" applyNumberFormat="1" applyFont="1" applyFill="1" applyBorder="1" applyAlignment="1" applyProtection="1">
      <alignment horizontal="left" vertical="top" wrapText="1"/>
    </xf>
    <xf numFmtId="0" fontId="0" fillId="0" borderId="1" xfId="0" applyFill="1" applyBorder="1"/>
    <xf numFmtId="165" fontId="0" fillId="0" borderId="1" xfId="0" applyNumberFormat="1" applyFill="1" applyBorder="1"/>
    <xf numFmtId="165" fontId="0" fillId="0" borderId="1" xfId="0" applyNumberForma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85724</xdr:colOff>
      <xdr:row>0</xdr:row>
      <xdr:rowOff>9525</xdr:rowOff>
    </xdr:from>
    <xdr:ext cx="4095751" cy="2628900"/>
    <xdr:sp macro="" textlink="">
      <xdr:nvSpPr>
        <xdr:cNvPr id="2" name="TextBox 1"/>
        <xdr:cNvSpPr txBox="1"/>
      </xdr:nvSpPr>
      <xdr:spPr>
        <a:xfrm>
          <a:off x="13068299" y="200025"/>
          <a:ext cx="4095751" cy="26289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1">
              <a:solidFill>
                <a:srgbClr val="FF0000"/>
              </a:solidFill>
            </a:rPr>
            <a:t>ALL CALCULATIONS</a:t>
          </a:r>
          <a:r>
            <a:rPr lang="en-US" sz="1600" b="1" baseline="0">
              <a:solidFill>
                <a:srgbClr val="FF0000"/>
              </a:solidFill>
            </a:rPr>
            <a:t> ARE </a:t>
          </a:r>
          <a:r>
            <a:rPr lang="en-US" sz="2000" b="1" baseline="0">
              <a:solidFill>
                <a:srgbClr val="FF0000"/>
              </a:solidFill>
            </a:rPr>
            <a:t>ESTIMATES ONLY</a:t>
          </a:r>
          <a:r>
            <a:rPr lang="en-US" sz="1600" b="1" baseline="0">
              <a:solidFill>
                <a:srgbClr val="FF0000"/>
              </a:solidFill>
            </a:rPr>
            <a:t>! </a:t>
          </a:r>
        </a:p>
        <a:p>
          <a:endParaRPr lang="en-US" sz="1600" b="1" baseline="0">
            <a:solidFill>
              <a:srgbClr val="FF0000"/>
            </a:solidFill>
          </a:endParaRPr>
        </a:p>
        <a:p>
          <a:r>
            <a:rPr lang="en-US" sz="1600" b="0" baseline="0">
              <a:solidFill>
                <a:srgbClr val="FF0000"/>
              </a:solidFill>
            </a:rPr>
            <a:t>CONSULT THE DEPARTMENT OF STATE WEBSITE FOR MOST UP TO DATE RATES AND INFORMATION ON PAY SETTING.</a:t>
          </a:r>
        </a:p>
        <a:p>
          <a:endParaRPr lang="en-US" sz="1600" b="0" baseline="0">
            <a:solidFill>
              <a:srgbClr val="FF0000"/>
            </a:solidFill>
          </a:endParaRPr>
        </a:p>
        <a:p>
          <a:r>
            <a:rPr lang="en-US" sz="1600" b="0" baseline="0">
              <a:solidFill>
                <a:srgbClr val="FF0000"/>
              </a:solidFill>
            </a:rPr>
            <a:t>Holdiday Pay is not calculated, but would be included if holiday was worked. </a:t>
          </a:r>
        </a:p>
        <a:p>
          <a:endParaRPr lang="en-US" sz="1100" baseline="0"/>
        </a:p>
        <a:p>
          <a:r>
            <a:rPr lang="en-US" sz="1100" baseline="0"/>
            <a:t> </a:t>
          </a:r>
          <a:endParaRPr lang="en-US" sz="1100"/>
        </a:p>
      </xdr:txBody>
    </xdr:sp>
    <xdr:clientData/>
  </xdr:oneCellAnchor>
  <xdr:oneCellAnchor>
    <xdr:from>
      <xdr:col>12</xdr:col>
      <xdr:colOff>91440</xdr:colOff>
      <xdr:row>10</xdr:row>
      <xdr:rowOff>487679</xdr:rowOff>
    </xdr:from>
    <xdr:ext cx="3590925" cy="2503506"/>
    <xdr:sp macro="" textlink="">
      <xdr:nvSpPr>
        <xdr:cNvPr id="3" name="TextBox 2"/>
        <xdr:cNvSpPr txBox="1"/>
      </xdr:nvSpPr>
      <xdr:spPr>
        <a:xfrm>
          <a:off x="13434060" y="3047999"/>
          <a:ext cx="3590925" cy="2503506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POSSIBLE ENTITLEMENTS</a:t>
          </a:r>
          <a:r>
            <a:rPr lang="en-US" sz="1100" b="1" baseline="0"/>
            <a:t> FOR PCS INCLUDE </a:t>
          </a:r>
          <a:r>
            <a:rPr lang="en-US" sz="1100" baseline="0"/>
            <a:t>(Please consult your servicing CPAC for more information):</a:t>
          </a:r>
        </a:p>
        <a:p>
          <a:endParaRPr lang="en-US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Shipment of House Hold Goods	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Shipment of POV		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Storage of House Hold Goods	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Education Allowance		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Housing Allowance		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Seperate Manitenance Allowance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Student Loan Repayment Program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R&amp;R Leave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Home Leave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Funded Environmental &amp; Morale Leave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Return Authorized Travel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1</xdr:row>
      <xdr:rowOff>0</xdr:rowOff>
    </xdr:from>
    <xdr:ext cx="5057775" cy="1562099"/>
    <xdr:sp macro="" textlink="">
      <xdr:nvSpPr>
        <xdr:cNvPr id="2" name="TextBox 1"/>
        <xdr:cNvSpPr txBox="1"/>
      </xdr:nvSpPr>
      <xdr:spPr>
        <a:xfrm>
          <a:off x="12792075" y="190500"/>
          <a:ext cx="5057775" cy="156209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1">
              <a:solidFill>
                <a:srgbClr val="FF0000"/>
              </a:solidFill>
            </a:rPr>
            <a:t>ALL CALCULATIONS</a:t>
          </a:r>
          <a:r>
            <a:rPr lang="en-US" sz="1600" b="1" baseline="0">
              <a:solidFill>
                <a:srgbClr val="FF0000"/>
              </a:solidFill>
            </a:rPr>
            <a:t> ARE </a:t>
          </a:r>
          <a:r>
            <a:rPr lang="en-US" sz="2000" b="1" baseline="0">
              <a:solidFill>
                <a:srgbClr val="FF0000"/>
              </a:solidFill>
            </a:rPr>
            <a:t>ESTIMATES ONLY</a:t>
          </a:r>
          <a:r>
            <a:rPr lang="en-US" sz="1600" b="1" baseline="0">
              <a:solidFill>
                <a:srgbClr val="FF0000"/>
              </a:solidFill>
            </a:rPr>
            <a:t>! </a:t>
          </a:r>
        </a:p>
        <a:p>
          <a:endParaRPr lang="en-US" sz="1600" b="1" baseline="0">
            <a:solidFill>
              <a:srgbClr val="FF0000"/>
            </a:solidFill>
          </a:endParaRPr>
        </a:p>
        <a:p>
          <a:r>
            <a:rPr lang="en-US" sz="1600" b="1" baseline="0">
              <a:solidFill>
                <a:srgbClr val="FF0000"/>
              </a:solidFill>
            </a:rPr>
            <a:t>CONSULT THE DEPARTMENT OF STATE WEBSITE FOR MOST UP TO DATE RATES AND INFORMATION ON PAY SETTING.</a:t>
          </a:r>
        </a:p>
        <a:p>
          <a:endParaRPr lang="en-US" sz="1100" baseline="0"/>
        </a:p>
        <a:p>
          <a:r>
            <a:rPr lang="en-US" sz="1100" baseline="0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oprals.state.gov/Web920/location.asp?menu_id=9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abSelected="1" zoomScaleNormal="100" workbookViewId="0">
      <selection activeCell="O25" sqref="O25"/>
    </sheetView>
  </sheetViews>
  <sheetFormatPr defaultRowHeight="15" x14ac:dyDescent="0.25"/>
  <cols>
    <col min="1" max="1" width="8.5703125" bestFit="1" customWidth="1"/>
    <col min="2" max="2" width="24.28515625" bestFit="1" customWidth="1"/>
    <col min="3" max="3" width="11.28515625" bestFit="1" customWidth="1"/>
    <col min="4" max="4" width="14" bestFit="1" customWidth="1"/>
    <col min="5" max="5" width="11.85546875" bestFit="1" customWidth="1"/>
    <col min="6" max="6" width="17.7109375" bestFit="1" customWidth="1"/>
    <col min="7" max="7" width="17.7109375" customWidth="1"/>
    <col min="8" max="8" width="15.140625" bestFit="1" customWidth="1"/>
    <col min="9" max="9" width="13.140625" bestFit="1" customWidth="1"/>
    <col min="10" max="10" width="19.7109375" bestFit="1" customWidth="1"/>
    <col min="11" max="11" width="19.7109375" customWidth="1"/>
    <col min="12" max="12" width="21.5703125" customWidth="1"/>
    <col min="13" max="13" width="11.42578125" customWidth="1"/>
  </cols>
  <sheetData>
    <row r="1" spans="1:12" x14ac:dyDescent="0.25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" customFormat="1" ht="60" x14ac:dyDescent="0.25">
      <c r="A2" s="4" t="s">
        <v>70</v>
      </c>
      <c r="B2" s="3" t="s">
        <v>27</v>
      </c>
      <c r="C2" s="2" t="s">
        <v>1</v>
      </c>
      <c r="D2" s="2" t="s">
        <v>2</v>
      </c>
      <c r="E2" s="2" t="s">
        <v>5</v>
      </c>
      <c r="F2" s="3" t="s">
        <v>14</v>
      </c>
      <c r="G2" s="3" t="s">
        <v>43</v>
      </c>
      <c r="H2" s="3" t="s">
        <v>3</v>
      </c>
      <c r="I2" s="3" t="s">
        <v>4</v>
      </c>
      <c r="J2" s="4" t="s">
        <v>29</v>
      </c>
      <c r="K2" s="4" t="s">
        <v>32</v>
      </c>
      <c r="L2" s="4" t="s">
        <v>28</v>
      </c>
    </row>
    <row r="3" spans="1:12" x14ac:dyDescent="0.25">
      <c r="A3" s="5" t="s">
        <v>6</v>
      </c>
      <c r="B3" s="6">
        <v>35854</v>
      </c>
      <c r="C3" s="7">
        <v>17.18</v>
      </c>
      <c r="D3" s="7">
        <v>25.77</v>
      </c>
      <c r="E3" s="7">
        <f>SUM(C3*0.25)+C3</f>
        <v>21.475000000000001</v>
      </c>
      <c r="F3" s="5">
        <v>40</v>
      </c>
      <c r="G3" s="9">
        <v>187</v>
      </c>
      <c r="H3" s="5">
        <v>20</v>
      </c>
      <c r="I3" s="5">
        <v>8</v>
      </c>
      <c r="J3" s="7">
        <f>SUM(C3*40)*0.15</f>
        <v>103.08</v>
      </c>
      <c r="K3" s="7">
        <f>SUM(C3*F3)*0</f>
        <v>0</v>
      </c>
      <c r="L3" s="7">
        <f>SUM((C3*F3)+(D3*H3)+(E3*I3)+(J3+K3)*2+G3)</f>
        <v>1767.56</v>
      </c>
    </row>
    <row r="4" spans="1:12" x14ac:dyDescent="0.25">
      <c r="A4" s="5" t="s">
        <v>7</v>
      </c>
      <c r="B4" s="6">
        <v>43857</v>
      </c>
      <c r="C4" s="7">
        <v>21.01</v>
      </c>
      <c r="D4" s="7">
        <v>31.52</v>
      </c>
      <c r="E4" s="7">
        <f t="shared" ref="E4:E9" si="0">SUM(C4*0.25)+C4</f>
        <v>26.262500000000003</v>
      </c>
      <c r="F4" s="5">
        <v>40</v>
      </c>
      <c r="G4" s="9">
        <v>212</v>
      </c>
      <c r="H4" s="5">
        <v>20</v>
      </c>
      <c r="I4" s="5">
        <v>8</v>
      </c>
      <c r="J4" s="7">
        <f t="shared" ref="J4:J9" si="1">SUM(C4*40)*0.15</f>
        <v>126.06</v>
      </c>
      <c r="K4" s="7">
        <v>0</v>
      </c>
      <c r="L4" s="7">
        <f t="shared" ref="L4:L9" si="2">SUM((C4*F4)+(D4*H4)+(E4*I4)+(J4+K4)*2+G4)</f>
        <v>2145.02</v>
      </c>
    </row>
    <row r="5" spans="1:12" x14ac:dyDescent="0.25">
      <c r="A5" s="5" t="s">
        <v>8</v>
      </c>
      <c r="B5" s="6">
        <v>53062</v>
      </c>
      <c r="C5" s="7">
        <v>25.43</v>
      </c>
      <c r="D5" s="7">
        <v>34.71</v>
      </c>
      <c r="E5" s="7">
        <f t="shared" si="0"/>
        <v>31.787500000000001</v>
      </c>
      <c r="F5" s="5">
        <v>40</v>
      </c>
      <c r="G5" s="9">
        <v>239</v>
      </c>
      <c r="H5" s="5">
        <v>20</v>
      </c>
      <c r="I5" s="5">
        <v>8</v>
      </c>
      <c r="J5" s="7">
        <f t="shared" si="1"/>
        <v>152.58000000000001</v>
      </c>
      <c r="K5" s="7">
        <v>0</v>
      </c>
      <c r="L5" s="7">
        <f t="shared" si="2"/>
        <v>2509.86</v>
      </c>
    </row>
    <row r="6" spans="1:12" x14ac:dyDescent="0.25">
      <c r="A6" s="5" t="s">
        <v>9</v>
      </c>
      <c r="B6" s="6">
        <v>63600</v>
      </c>
      <c r="C6" s="7">
        <v>30.47</v>
      </c>
      <c r="D6" s="7">
        <v>34.71</v>
      </c>
      <c r="E6" s="7">
        <f t="shared" si="0"/>
        <v>38.087499999999999</v>
      </c>
      <c r="F6" s="5">
        <v>40</v>
      </c>
      <c r="G6" s="9">
        <v>261</v>
      </c>
      <c r="H6" s="5">
        <v>20</v>
      </c>
      <c r="I6" s="5">
        <v>8</v>
      </c>
      <c r="J6" s="7">
        <f t="shared" si="1"/>
        <v>182.82</v>
      </c>
      <c r="K6" s="7">
        <v>0</v>
      </c>
      <c r="L6" s="7">
        <f t="shared" si="2"/>
        <v>2844.3399999999997</v>
      </c>
    </row>
    <row r="7" spans="1:12" x14ac:dyDescent="0.25">
      <c r="A7" s="5" t="s">
        <v>10</v>
      </c>
      <c r="B7" s="6">
        <v>75628</v>
      </c>
      <c r="C7" s="7">
        <v>36.24</v>
      </c>
      <c r="D7" s="7">
        <v>36.24</v>
      </c>
      <c r="E7" s="7">
        <f t="shared" si="0"/>
        <v>45.300000000000004</v>
      </c>
      <c r="F7" s="5">
        <v>40</v>
      </c>
      <c r="G7" s="9">
        <v>292</v>
      </c>
      <c r="H7" s="5">
        <v>20</v>
      </c>
      <c r="I7" s="5">
        <v>8</v>
      </c>
      <c r="J7" s="7">
        <f t="shared" si="1"/>
        <v>217.44000000000003</v>
      </c>
      <c r="K7" s="7">
        <v>0</v>
      </c>
      <c r="L7" s="7">
        <f t="shared" si="2"/>
        <v>3263.6800000000003</v>
      </c>
    </row>
    <row r="8" spans="1:12" x14ac:dyDescent="0.25">
      <c r="A8" s="5" t="s">
        <v>11</v>
      </c>
      <c r="B8" s="6">
        <v>89370</v>
      </c>
      <c r="C8" s="7">
        <v>42.82</v>
      </c>
      <c r="D8" s="7">
        <v>42.82</v>
      </c>
      <c r="E8" s="7">
        <f t="shared" si="0"/>
        <v>53.524999999999999</v>
      </c>
      <c r="F8" s="5">
        <v>40</v>
      </c>
      <c r="G8" s="9">
        <v>328</v>
      </c>
      <c r="H8" s="5">
        <v>20</v>
      </c>
      <c r="I8" s="5">
        <v>8</v>
      </c>
      <c r="J8" s="7">
        <f t="shared" si="1"/>
        <v>256.91999999999996</v>
      </c>
      <c r="K8" s="7">
        <v>0</v>
      </c>
      <c r="L8" s="7">
        <f t="shared" si="2"/>
        <v>3839.24</v>
      </c>
    </row>
    <row r="9" spans="1:12" x14ac:dyDescent="0.25">
      <c r="A9" s="5" t="s">
        <v>12</v>
      </c>
      <c r="B9" s="6">
        <v>105123</v>
      </c>
      <c r="C9" s="7">
        <v>50.37</v>
      </c>
      <c r="D9" s="7">
        <v>50.37</v>
      </c>
      <c r="E9" s="7">
        <f t="shared" si="0"/>
        <v>62.962499999999999</v>
      </c>
      <c r="F9" s="5">
        <v>40</v>
      </c>
      <c r="G9" s="9">
        <v>364</v>
      </c>
      <c r="H9" s="5">
        <v>20</v>
      </c>
      <c r="I9" s="5">
        <v>8</v>
      </c>
      <c r="J9" s="7">
        <f t="shared" si="1"/>
        <v>302.21999999999997</v>
      </c>
      <c r="K9" s="7">
        <v>0</v>
      </c>
      <c r="L9" s="7">
        <f t="shared" si="2"/>
        <v>4494.3399999999992</v>
      </c>
    </row>
    <row r="10" spans="1:12" x14ac:dyDescent="0.25">
      <c r="A10" s="62" t="s">
        <v>30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2" ht="60" x14ac:dyDescent="0.25">
      <c r="A11" s="4" t="s">
        <v>70</v>
      </c>
      <c r="B11" s="3" t="s">
        <v>27</v>
      </c>
      <c r="C11" s="2" t="s">
        <v>1</v>
      </c>
      <c r="D11" s="2" t="s">
        <v>2</v>
      </c>
      <c r="E11" s="2" t="s">
        <v>5</v>
      </c>
      <c r="F11" s="3" t="s">
        <v>14</v>
      </c>
      <c r="G11" s="3" t="s">
        <v>44</v>
      </c>
      <c r="H11" s="3" t="s">
        <v>3</v>
      </c>
      <c r="I11" s="3" t="s">
        <v>4</v>
      </c>
      <c r="J11" s="4" t="s">
        <v>31</v>
      </c>
      <c r="K11" s="4" t="s">
        <v>33</v>
      </c>
      <c r="L11" s="4" t="s">
        <v>28</v>
      </c>
    </row>
    <row r="12" spans="1:12" x14ac:dyDescent="0.25">
      <c r="A12" s="5" t="s">
        <v>6</v>
      </c>
      <c r="B12" s="6">
        <v>35854</v>
      </c>
      <c r="C12" s="7">
        <v>17.18</v>
      </c>
      <c r="D12" s="7">
        <v>25.77</v>
      </c>
      <c r="E12" s="7">
        <f>SUM(C12*0.25)+C12</f>
        <v>21.475000000000001</v>
      </c>
      <c r="F12" s="5">
        <v>40</v>
      </c>
      <c r="G12" s="5">
        <v>0</v>
      </c>
      <c r="H12" s="5">
        <v>20</v>
      </c>
      <c r="I12" s="5">
        <v>8</v>
      </c>
      <c r="J12" s="7">
        <f>SUM(C12*40)*0.2</f>
        <v>137.44000000000003</v>
      </c>
      <c r="K12" s="7">
        <f>SUM(C12*F12)*0.15</f>
        <v>103.08</v>
      </c>
      <c r="L12" s="7">
        <f>SUM((C12*F12)+(D12*H12)+(E12*I12)+(J12+K12)*2)</f>
        <v>1855.44</v>
      </c>
    </row>
    <row r="13" spans="1:12" x14ac:dyDescent="0.25">
      <c r="A13" s="5" t="s">
        <v>7</v>
      </c>
      <c r="B13" s="6">
        <v>43857</v>
      </c>
      <c r="C13" s="7">
        <v>21.01</v>
      </c>
      <c r="D13" s="7">
        <v>31.52</v>
      </c>
      <c r="E13" s="7">
        <f t="shared" ref="E13:E18" si="3">SUM(C13*0.25)+C13</f>
        <v>26.262500000000003</v>
      </c>
      <c r="F13" s="5">
        <v>40</v>
      </c>
      <c r="G13" s="5">
        <v>0</v>
      </c>
      <c r="H13" s="5">
        <v>20</v>
      </c>
      <c r="I13" s="5">
        <v>8</v>
      </c>
      <c r="J13" s="7">
        <f t="shared" ref="J13:J18" si="4">SUM(C13*40)*0.2</f>
        <v>168.08000000000004</v>
      </c>
      <c r="K13" s="7">
        <f t="shared" ref="K13:K18" si="5">SUM(C13*F13)*0.15</f>
        <v>126.06</v>
      </c>
      <c r="L13" s="7">
        <f t="shared" ref="L13:L18" si="6">SUM((C13*F13)+(D13*H13)+(E13*I13)+(J13+K13)*2)</f>
        <v>2269.1800000000003</v>
      </c>
    </row>
    <row r="14" spans="1:12" x14ac:dyDescent="0.25">
      <c r="A14" s="5" t="s">
        <v>8</v>
      </c>
      <c r="B14" s="6">
        <v>53062</v>
      </c>
      <c r="C14" s="7">
        <v>25.43</v>
      </c>
      <c r="D14" s="7">
        <v>34.71</v>
      </c>
      <c r="E14" s="7">
        <f t="shared" si="3"/>
        <v>31.787500000000001</v>
      </c>
      <c r="F14" s="5">
        <v>40</v>
      </c>
      <c r="G14" s="5">
        <v>0</v>
      </c>
      <c r="H14" s="5">
        <v>20</v>
      </c>
      <c r="I14" s="5">
        <v>8</v>
      </c>
      <c r="J14" s="7">
        <f t="shared" si="4"/>
        <v>203.44000000000003</v>
      </c>
      <c r="K14" s="7">
        <f t="shared" si="5"/>
        <v>152.58000000000001</v>
      </c>
      <c r="L14" s="7">
        <f t="shared" si="6"/>
        <v>2677.7400000000002</v>
      </c>
    </row>
    <row r="15" spans="1:12" x14ac:dyDescent="0.25">
      <c r="A15" s="5" t="s">
        <v>9</v>
      </c>
      <c r="B15" s="6">
        <v>63600</v>
      </c>
      <c r="C15" s="7">
        <v>30.47</v>
      </c>
      <c r="D15" s="7">
        <v>34.71</v>
      </c>
      <c r="E15" s="7">
        <f t="shared" si="3"/>
        <v>38.087499999999999</v>
      </c>
      <c r="F15" s="5">
        <v>40</v>
      </c>
      <c r="G15" s="5">
        <v>0</v>
      </c>
      <c r="H15" s="5">
        <v>20</v>
      </c>
      <c r="I15" s="5">
        <v>8</v>
      </c>
      <c r="J15" s="7">
        <f t="shared" si="4"/>
        <v>243.76</v>
      </c>
      <c r="K15" s="7">
        <f t="shared" si="5"/>
        <v>182.82</v>
      </c>
      <c r="L15" s="7">
        <f t="shared" si="6"/>
        <v>3070.8599999999997</v>
      </c>
    </row>
    <row r="16" spans="1:12" x14ac:dyDescent="0.25">
      <c r="A16" s="5" t="s">
        <v>10</v>
      </c>
      <c r="B16" s="6">
        <v>75628</v>
      </c>
      <c r="C16" s="7">
        <v>36.24</v>
      </c>
      <c r="D16" s="7">
        <v>36.24</v>
      </c>
      <c r="E16" s="7">
        <f t="shared" si="3"/>
        <v>45.300000000000004</v>
      </c>
      <c r="F16" s="5">
        <v>40</v>
      </c>
      <c r="G16" s="5">
        <v>0</v>
      </c>
      <c r="H16" s="5">
        <v>20</v>
      </c>
      <c r="I16" s="5">
        <v>8</v>
      </c>
      <c r="J16" s="7">
        <f t="shared" si="4"/>
        <v>289.92</v>
      </c>
      <c r="K16" s="7">
        <f t="shared" si="5"/>
        <v>217.44000000000003</v>
      </c>
      <c r="L16" s="7">
        <f t="shared" si="6"/>
        <v>3551.5200000000004</v>
      </c>
    </row>
    <row r="17" spans="1:12" x14ac:dyDescent="0.25">
      <c r="A17" s="5" t="s">
        <v>11</v>
      </c>
      <c r="B17" s="6">
        <v>89370</v>
      </c>
      <c r="C17" s="7">
        <v>42.82</v>
      </c>
      <c r="D17" s="7">
        <v>42.82</v>
      </c>
      <c r="E17" s="7">
        <f t="shared" si="3"/>
        <v>53.524999999999999</v>
      </c>
      <c r="F17" s="5">
        <v>40</v>
      </c>
      <c r="G17" s="5">
        <v>0</v>
      </c>
      <c r="H17" s="5">
        <v>20</v>
      </c>
      <c r="I17" s="5">
        <v>8</v>
      </c>
      <c r="J17" s="7">
        <f t="shared" si="4"/>
        <v>342.56</v>
      </c>
      <c r="K17" s="7">
        <f t="shared" si="5"/>
        <v>256.91999999999996</v>
      </c>
      <c r="L17" s="7">
        <f t="shared" si="6"/>
        <v>4196.3599999999997</v>
      </c>
    </row>
    <row r="18" spans="1:12" x14ac:dyDescent="0.25">
      <c r="A18" s="5" t="s">
        <v>12</v>
      </c>
      <c r="B18" s="6">
        <v>105123</v>
      </c>
      <c r="C18" s="7">
        <v>50.37</v>
      </c>
      <c r="D18" s="7">
        <v>50.37</v>
      </c>
      <c r="E18" s="7">
        <f t="shared" si="3"/>
        <v>62.962499999999999</v>
      </c>
      <c r="F18" s="5">
        <v>40</v>
      </c>
      <c r="G18" s="5">
        <v>0</v>
      </c>
      <c r="H18" s="5">
        <v>20</v>
      </c>
      <c r="I18" s="5">
        <v>8</v>
      </c>
      <c r="J18" s="7">
        <f t="shared" si="4"/>
        <v>402.96000000000004</v>
      </c>
      <c r="K18" s="7">
        <f t="shared" si="5"/>
        <v>302.21999999999997</v>
      </c>
      <c r="L18" s="7">
        <f t="shared" si="6"/>
        <v>4936.26</v>
      </c>
    </row>
    <row r="19" spans="1:12" x14ac:dyDescent="0.25">
      <c r="A19" s="62" t="s">
        <v>34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ht="60" x14ac:dyDescent="0.25">
      <c r="A20" s="4" t="s">
        <v>70</v>
      </c>
      <c r="B20" s="3" t="s">
        <v>27</v>
      </c>
      <c r="C20" s="2" t="s">
        <v>1</v>
      </c>
      <c r="D20" s="2" t="s">
        <v>2</v>
      </c>
      <c r="E20" s="2" t="s">
        <v>5</v>
      </c>
      <c r="F20" s="3" t="s">
        <v>14</v>
      </c>
      <c r="G20" s="3" t="s">
        <v>43</v>
      </c>
      <c r="H20" s="3" t="s">
        <v>3</v>
      </c>
      <c r="I20" s="3" t="s">
        <v>4</v>
      </c>
      <c r="J20" s="4" t="s">
        <v>24</v>
      </c>
      <c r="K20" s="4" t="s">
        <v>32</v>
      </c>
      <c r="L20" s="4" t="s">
        <v>28</v>
      </c>
    </row>
    <row r="21" spans="1:12" x14ac:dyDescent="0.25">
      <c r="A21" s="5" t="s">
        <v>6</v>
      </c>
      <c r="B21" s="6">
        <v>35854</v>
      </c>
      <c r="C21" s="7">
        <v>17.18</v>
      </c>
      <c r="D21" s="7">
        <v>25.77</v>
      </c>
      <c r="E21" s="7">
        <f>SUM(C21*0.25)+C21</f>
        <v>21.475000000000001</v>
      </c>
      <c r="F21" s="5">
        <v>40</v>
      </c>
      <c r="G21" s="9">
        <v>187</v>
      </c>
      <c r="H21" s="5">
        <v>20</v>
      </c>
      <c r="I21" s="5">
        <v>8</v>
      </c>
      <c r="J21" s="7">
        <f>SUM(C21*40)*0.1</f>
        <v>68.720000000000013</v>
      </c>
      <c r="K21" s="7">
        <f>SUM(C21*F21)*0</f>
        <v>0</v>
      </c>
      <c r="L21" s="7">
        <f>SUM((C21*F21)+(D21*H21)+(E21*I21)+(J21+K21)*2+G21)</f>
        <v>1698.84</v>
      </c>
    </row>
    <row r="22" spans="1:12" x14ac:dyDescent="0.25">
      <c r="A22" s="5" t="s">
        <v>7</v>
      </c>
      <c r="B22" s="6">
        <v>43857</v>
      </c>
      <c r="C22" s="7">
        <v>21.01</v>
      </c>
      <c r="D22" s="7">
        <v>31.52</v>
      </c>
      <c r="E22" s="7">
        <f t="shared" ref="E22:E27" si="7">SUM(C22*0.25)+C22</f>
        <v>26.262500000000003</v>
      </c>
      <c r="F22" s="5">
        <v>40</v>
      </c>
      <c r="G22" s="9">
        <v>212</v>
      </c>
      <c r="H22" s="5">
        <v>20</v>
      </c>
      <c r="I22" s="5">
        <v>8</v>
      </c>
      <c r="J22" s="7">
        <f t="shared" ref="J22:J27" si="8">SUM(C22*40)*0.1</f>
        <v>84.04000000000002</v>
      </c>
      <c r="K22" s="7">
        <f t="shared" ref="K22:K27" si="9">SUM(C22*F22)*0</f>
        <v>0</v>
      </c>
      <c r="L22" s="7">
        <f t="shared" ref="L22:L27" si="10">SUM((C22*F22)+(D22*H22)+(E22*I22)+(J22+K22)*2+G22)</f>
        <v>2060.98</v>
      </c>
    </row>
    <row r="23" spans="1:12" x14ac:dyDescent="0.25">
      <c r="A23" s="5" t="s">
        <v>8</v>
      </c>
      <c r="B23" s="6">
        <v>53062</v>
      </c>
      <c r="C23" s="7">
        <v>25.43</v>
      </c>
      <c r="D23" s="7">
        <v>34.71</v>
      </c>
      <c r="E23" s="7">
        <f t="shared" si="7"/>
        <v>31.787500000000001</v>
      </c>
      <c r="F23" s="5">
        <v>40</v>
      </c>
      <c r="G23" s="9">
        <v>239</v>
      </c>
      <c r="H23" s="5">
        <v>20</v>
      </c>
      <c r="I23" s="5">
        <v>8</v>
      </c>
      <c r="J23" s="7">
        <f t="shared" si="8"/>
        <v>101.72000000000001</v>
      </c>
      <c r="K23" s="7">
        <f t="shared" si="9"/>
        <v>0</v>
      </c>
      <c r="L23" s="7">
        <f t="shared" si="10"/>
        <v>2408.14</v>
      </c>
    </row>
    <row r="24" spans="1:12" x14ac:dyDescent="0.25">
      <c r="A24" s="5" t="s">
        <v>9</v>
      </c>
      <c r="B24" s="6">
        <v>63600</v>
      </c>
      <c r="C24" s="7">
        <v>30.47</v>
      </c>
      <c r="D24" s="7">
        <v>34.71</v>
      </c>
      <c r="E24" s="7">
        <f t="shared" si="7"/>
        <v>38.087499999999999</v>
      </c>
      <c r="F24" s="5">
        <v>40</v>
      </c>
      <c r="G24" s="9">
        <v>261</v>
      </c>
      <c r="H24" s="5">
        <v>20</v>
      </c>
      <c r="I24" s="5">
        <v>8</v>
      </c>
      <c r="J24" s="7">
        <f t="shared" si="8"/>
        <v>121.88</v>
      </c>
      <c r="K24" s="7">
        <f t="shared" si="9"/>
        <v>0</v>
      </c>
      <c r="L24" s="7">
        <f t="shared" si="10"/>
        <v>2722.46</v>
      </c>
    </row>
    <row r="25" spans="1:12" x14ac:dyDescent="0.25">
      <c r="A25" s="5" t="s">
        <v>10</v>
      </c>
      <c r="B25" s="6">
        <v>75628</v>
      </c>
      <c r="C25" s="7">
        <v>36.24</v>
      </c>
      <c r="D25" s="7">
        <v>36.24</v>
      </c>
      <c r="E25" s="7">
        <f t="shared" si="7"/>
        <v>45.300000000000004</v>
      </c>
      <c r="F25" s="5">
        <v>40</v>
      </c>
      <c r="G25" s="9">
        <v>292</v>
      </c>
      <c r="H25" s="5">
        <v>20</v>
      </c>
      <c r="I25" s="5">
        <v>8</v>
      </c>
      <c r="J25" s="7">
        <f t="shared" si="8"/>
        <v>144.96</v>
      </c>
      <c r="K25" s="7">
        <f t="shared" si="9"/>
        <v>0</v>
      </c>
      <c r="L25" s="7">
        <f t="shared" si="10"/>
        <v>3118.7200000000003</v>
      </c>
    </row>
    <row r="26" spans="1:12" x14ac:dyDescent="0.25">
      <c r="A26" s="5" t="s">
        <v>11</v>
      </c>
      <c r="B26" s="6">
        <v>89370</v>
      </c>
      <c r="C26" s="7">
        <v>42.82</v>
      </c>
      <c r="D26" s="7">
        <v>42.82</v>
      </c>
      <c r="E26" s="7">
        <f t="shared" si="7"/>
        <v>53.524999999999999</v>
      </c>
      <c r="F26" s="5">
        <v>40</v>
      </c>
      <c r="G26" s="9">
        <v>328</v>
      </c>
      <c r="H26" s="5">
        <v>20</v>
      </c>
      <c r="I26" s="5">
        <v>8</v>
      </c>
      <c r="J26" s="7">
        <f t="shared" si="8"/>
        <v>171.28</v>
      </c>
      <c r="K26" s="7">
        <f t="shared" si="9"/>
        <v>0</v>
      </c>
      <c r="L26" s="7">
        <f t="shared" si="10"/>
        <v>3667.9599999999996</v>
      </c>
    </row>
    <row r="27" spans="1:12" x14ac:dyDescent="0.25">
      <c r="A27" s="5" t="s">
        <v>12</v>
      </c>
      <c r="B27" s="6">
        <v>105123</v>
      </c>
      <c r="C27" s="7">
        <v>50.37</v>
      </c>
      <c r="D27" s="7">
        <v>50.37</v>
      </c>
      <c r="E27" s="7">
        <f t="shared" si="7"/>
        <v>62.962499999999999</v>
      </c>
      <c r="F27" s="5">
        <v>40</v>
      </c>
      <c r="G27" s="9">
        <v>364</v>
      </c>
      <c r="H27" s="5">
        <v>20</v>
      </c>
      <c r="I27" s="5">
        <v>8</v>
      </c>
      <c r="J27" s="7">
        <f t="shared" si="8"/>
        <v>201.48000000000002</v>
      </c>
      <c r="K27" s="7">
        <f t="shared" si="9"/>
        <v>0</v>
      </c>
      <c r="L27" s="7">
        <f t="shared" si="10"/>
        <v>4292.8599999999997</v>
      </c>
    </row>
    <row r="28" spans="1:12" x14ac:dyDescent="0.25">
      <c r="A28" s="62" t="s">
        <v>22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2" ht="60" x14ac:dyDescent="0.25">
      <c r="A29" s="4" t="s">
        <v>70</v>
      </c>
      <c r="B29" s="3" t="s">
        <v>27</v>
      </c>
      <c r="C29" s="2" t="s">
        <v>1</v>
      </c>
      <c r="D29" s="2" t="s">
        <v>2</v>
      </c>
      <c r="E29" s="2" t="s">
        <v>5</v>
      </c>
      <c r="F29" s="3" t="s">
        <v>14</v>
      </c>
      <c r="G29" s="3" t="s">
        <v>45</v>
      </c>
      <c r="H29" s="3" t="s">
        <v>3</v>
      </c>
      <c r="I29" s="3" t="s">
        <v>4</v>
      </c>
      <c r="J29" s="4" t="s">
        <v>24</v>
      </c>
      <c r="K29" s="4" t="s">
        <v>32</v>
      </c>
      <c r="L29" s="4" t="s">
        <v>28</v>
      </c>
    </row>
    <row r="30" spans="1:12" x14ac:dyDescent="0.25">
      <c r="A30" s="5" t="s">
        <v>6</v>
      </c>
      <c r="B30" s="6">
        <v>35854</v>
      </c>
      <c r="C30" s="7">
        <v>17.18</v>
      </c>
      <c r="D30" s="7">
        <v>25.77</v>
      </c>
      <c r="E30" s="7">
        <f>SUM(C30*0.25)+C30</f>
        <v>21.475000000000001</v>
      </c>
      <c r="F30" s="5">
        <v>40</v>
      </c>
      <c r="G30" s="9">
        <v>140</v>
      </c>
      <c r="H30" s="5">
        <v>20</v>
      </c>
      <c r="I30" s="5">
        <v>8</v>
      </c>
      <c r="J30" s="7">
        <f>SUM(C30*40)*0.1</f>
        <v>68.720000000000013</v>
      </c>
      <c r="K30" s="7">
        <f>SUM(C30*F30)*0</f>
        <v>0</v>
      </c>
      <c r="L30" s="7">
        <f>SUM((C30*F30)+(D30*H30)+(E30*I30)+(J30+K30)*2+G30)</f>
        <v>1651.84</v>
      </c>
    </row>
    <row r="31" spans="1:12" x14ac:dyDescent="0.25">
      <c r="A31" s="5" t="s">
        <v>7</v>
      </c>
      <c r="B31" s="6">
        <v>43857</v>
      </c>
      <c r="C31" s="7">
        <v>21.01</v>
      </c>
      <c r="D31" s="7">
        <v>31.52</v>
      </c>
      <c r="E31" s="7">
        <f t="shared" ref="E31:E36" si="11">SUM(C31*0.25)+C31</f>
        <v>26.262500000000003</v>
      </c>
      <c r="F31" s="5">
        <v>40</v>
      </c>
      <c r="G31" s="9">
        <v>159</v>
      </c>
      <c r="H31" s="5">
        <v>20</v>
      </c>
      <c r="I31" s="5">
        <v>8</v>
      </c>
      <c r="J31" s="7">
        <f t="shared" ref="J31:J36" si="12">SUM(C31*40)*0.1</f>
        <v>84.04000000000002</v>
      </c>
      <c r="K31" s="7">
        <f t="shared" ref="K31:K36" si="13">SUM(C31*F31)*0</f>
        <v>0</v>
      </c>
      <c r="L31" s="7">
        <f t="shared" ref="L31:L36" si="14">SUM((C31*F31)+(D31*H31)+(E31*I31)+(J31+K31)*2+G31)</f>
        <v>2007.98</v>
      </c>
    </row>
    <row r="32" spans="1:12" x14ac:dyDescent="0.25">
      <c r="A32" s="5" t="s">
        <v>8</v>
      </c>
      <c r="B32" s="6">
        <v>53062</v>
      </c>
      <c r="C32" s="7">
        <v>25.43</v>
      </c>
      <c r="D32" s="7">
        <v>34.71</v>
      </c>
      <c r="E32" s="7">
        <f t="shared" si="11"/>
        <v>31.787500000000001</v>
      </c>
      <c r="F32" s="5">
        <v>40</v>
      </c>
      <c r="G32" s="9">
        <v>179</v>
      </c>
      <c r="H32" s="5">
        <v>20</v>
      </c>
      <c r="I32" s="5">
        <v>8</v>
      </c>
      <c r="J32" s="7">
        <f t="shared" si="12"/>
        <v>101.72000000000001</v>
      </c>
      <c r="K32" s="7">
        <f t="shared" si="13"/>
        <v>0</v>
      </c>
      <c r="L32" s="7">
        <f t="shared" si="14"/>
        <v>2348.14</v>
      </c>
    </row>
    <row r="33" spans="1:13" x14ac:dyDescent="0.25">
      <c r="A33" s="5" t="s">
        <v>9</v>
      </c>
      <c r="B33" s="6">
        <v>63600</v>
      </c>
      <c r="C33" s="7">
        <v>30.47</v>
      </c>
      <c r="D33" s="7">
        <v>34.71</v>
      </c>
      <c r="E33" s="7">
        <f t="shared" si="11"/>
        <v>38.087499999999999</v>
      </c>
      <c r="F33" s="5">
        <v>40</v>
      </c>
      <c r="G33" s="9">
        <v>196</v>
      </c>
      <c r="H33" s="5">
        <v>20</v>
      </c>
      <c r="I33" s="5">
        <v>8</v>
      </c>
      <c r="J33" s="7">
        <f t="shared" si="12"/>
        <v>121.88</v>
      </c>
      <c r="K33" s="7">
        <f t="shared" si="13"/>
        <v>0</v>
      </c>
      <c r="L33" s="7">
        <f t="shared" si="14"/>
        <v>2657.46</v>
      </c>
    </row>
    <row r="34" spans="1:13" s="61" customFormat="1" x14ac:dyDescent="0.25">
      <c r="A34" s="57" t="s">
        <v>10</v>
      </c>
      <c r="B34" s="6">
        <v>75628</v>
      </c>
      <c r="C34" s="7">
        <v>36.24</v>
      </c>
      <c r="D34" s="7">
        <v>36.24</v>
      </c>
      <c r="E34" s="58">
        <f t="shared" si="11"/>
        <v>45.300000000000004</v>
      </c>
      <c r="F34" s="57">
        <v>40</v>
      </c>
      <c r="G34" s="59">
        <v>219</v>
      </c>
      <c r="H34" s="57">
        <v>20</v>
      </c>
      <c r="I34" s="57">
        <v>8</v>
      </c>
      <c r="J34" s="58">
        <f t="shared" si="12"/>
        <v>144.96</v>
      </c>
      <c r="K34" s="58">
        <f t="shared" si="13"/>
        <v>0</v>
      </c>
      <c r="L34" s="58">
        <f>SUM((C34*F34)+(D34*H34)+(E34*I34)+(J34+K34)*2+G34)</f>
        <v>3045.7200000000003</v>
      </c>
      <c r="M34" s="60"/>
    </row>
    <row r="35" spans="1:13" x14ac:dyDescent="0.25">
      <c r="A35" s="5" t="s">
        <v>11</v>
      </c>
      <c r="B35" s="6">
        <v>89370</v>
      </c>
      <c r="C35" s="7">
        <v>42.82</v>
      </c>
      <c r="D35" s="7">
        <v>42.82</v>
      </c>
      <c r="E35" s="7">
        <f t="shared" si="11"/>
        <v>53.524999999999999</v>
      </c>
      <c r="F35" s="5">
        <v>40</v>
      </c>
      <c r="G35" s="9">
        <v>246</v>
      </c>
      <c r="H35" s="5">
        <v>20</v>
      </c>
      <c r="I35" s="5">
        <v>8</v>
      </c>
      <c r="J35" s="7">
        <f t="shared" si="12"/>
        <v>171.28</v>
      </c>
      <c r="K35" s="7">
        <f t="shared" si="13"/>
        <v>0</v>
      </c>
      <c r="L35" s="7">
        <f t="shared" si="14"/>
        <v>3585.9599999999996</v>
      </c>
    </row>
    <row r="36" spans="1:13" x14ac:dyDescent="0.25">
      <c r="A36" s="5" t="s">
        <v>12</v>
      </c>
      <c r="B36" s="6">
        <v>105123</v>
      </c>
      <c r="C36" s="7">
        <v>50.37</v>
      </c>
      <c r="D36" s="7">
        <v>50.37</v>
      </c>
      <c r="E36" s="7">
        <f t="shared" si="11"/>
        <v>62.962499999999999</v>
      </c>
      <c r="F36" s="5">
        <v>40</v>
      </c>
      <c r="G36" s="9">
        <v>273</v>
      </c>
      <c r="H36" s="5">
        <v>20</v>
      </c>
      <c r="I36" s="5">
        <v>8</v>
      </c>
      <c r="J36" s="7">
        <f t="shared" si="12"/>
        <v>201.48000000000002</v>
      </c>
      <c r="K36" s="7">
        <f t="shared" si="13"/>
        <v>0</v>
      </c>
      <c r="L36" s="7">
        <f t="shared" si="14"/>
        <v>4201.8599999999997</v>
      </c>
    </row>
    <row r="37" spans="1:13" x14ac:dyDescent="0.25">
      <c r="A37" s="62" t="s">
        <v>36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3" ht="60" x14ac:dyDescent="0.25">
      <c r="A38" s="4" t="s">
        <v>70</v>
      </c>
      <c r="B38" s="3" t="s">
        <v>27</v>
      </c>
      <c r="C38" s="2" t="s">
        <v>1</v>
      </c>
      <c r="D38" s="2" t="s">
        <v>2</v>
      </c>
      <c r="E38" s="2" t="s">
        <v>5</v>
      </c>
      <c r="F38" s="3" t="s">
        <v>14</v>
      </c>
      <c r="G38" s="3" t="s">
        <v>46</v>
      </c>
      <c r="H38" s="3" t="s">
        <v>3</v>
      </c>
      <c r="I38" s="3" t="s">
        <v>4</v>
      </c>
      <c r="J38" s="4" t="s">
        <v>35</v>
      </c>
      <c r="K38" s="4" t="s">
        <v>32</v>
      </c>
      <c r="L38" s="4" t="s">
        <v>28</v>
      </c>
    </row>
    <row r="39" spans="1:13" x14ac:dyDescent="0.25">
      <c r="A39" s="5" t="s">
        <v>6</v>
      </c>
      <c r="B39" s="6">
        <v>35854</v>
      </c>
      <c r="C39" s="7">
        <v>17.18</v>
      </c>
      <c r="D39" s="7">
        <v>25.77</v>
      </c>
      <c r="E39" s="7">
        <f>SUM(C39*0.25)+C39</f>
        <v>21.475000000000001</v>
      </c>
      <c r="F39" s="5">
        <v>40</v>
      </c>
      <c r="G39" s="9">
        <v>234</v>
      </c>
      <c r="H39" s="5">
        <v>20</v>
      </c>
      <c r="I39" s="5">
        <v>8</v>
      </c>
      <c r="J39" s="7">
        <f>SUM(C39*40)*0.05</f>
        <v>34.360000000000007</v>
      </c>
      <c r="K39" s="7">
        <f>SUM(C39*F39)*0</f>
        <v>0</v>
      </c>
      <c r="L39" s="7">
        <f>SUM((C39*F39)+(D39*H39)+(E39*I39)+(J39+K39)*2+G39)</f>
        <v>1677.12</v>
      </c>
    </row>
    <row r="40" spans="1:13" x14ac:dyDescent="0.25">
      <c r="A40" s="5" t="s">
        <v>7</v>
      </c>
      <c r="B40" s="6">
        <v>43857</v>
      </c>
      <c r="C40" s="7">
        <v>21.01</v>
      </c>
      <c r="D40" s="7">
        <v>31.52</v>
      </c>
      <c r="E40" s="7">
        <f t="shared" ref="E40:E45" si="15">SUM(C40*0.25)+C40</f>
        <v>26.262500000000003</v>
      </c>
      <c r="F40" s="5">
        <v>40</v>
      </c>
      <c r="G40" s="9">
        <v>265</v>
      </c>
      <c r="H40" s="5">
        <v>20</v>
      </c>
      <c r="I40" s="5">
        <v>8</v>
      </c>
      <c r="J40" s="7">
        <f t="shared" ref="J40:J45" si="16">SUM(C40*40)*0.05</f>
        <v>42.02000000000001</v>
      </c>
      <c r="K40" s="7">
        <f t="shared" ref="K40:K45" si="17">SUM(C40*F40)*0</f>
        <v>0</v>
      </c>
      <c r="L40" s="7">
        <f t="shared" ref="L40:L45" si="18">SUM((C40*F40)+(D40*H40)+(E40*I40)+(J40+K40)*2+G40)</f>
        <v>2029.94</v>
      </c>
    </row>
    <row r="41" spans="1:13" x14ac:dyDescent="0.25">
      <c r="A41" s="5" t="s">
        <v>8</v>
      </c>
      <c r="B41" s="6">
        <v>53062</v>
      </c>
      <c r="C41" s="7">
        <v>25.43</v>
      </c>
      <c r="D41" s="7">
        <v>34.71</v>
      </c>
      <c r="E41" s="7">
        <f t="shared" si="15"/>
        <v>31.787500000000001</v>
      </c>
      <c r="F41" s="5">
        <v>40</v>
      </c>
      <c r="G41" s="9">
        <v>299</v>
      </c>
      <c r="H41" s="5">
        <v>20</v>
      </c>
      <c r="I41" s="5">
        <v>8</v>
      </c>
      <c r="J41" s="7">
        <f t="shared" si="16"/>
        <v>50.860000000000007</v>
      </c>
      <c r="K41" s="7">
        <f t="shared" si="17"/>
        <v>0</v>
      </c>
      <c r="L41" s="7">
        <f t="shared" si="18"/>
        <v>2366.42</v>
      </c>
    </row>
    <row r="42" spans="1:13" x14ac:dyDescent="0.25">
      <c r="A42" s="5" t="s">
        <v>9</v>
      </c>
      <c r="B42" s="6">
        <v>63600</v>
      </c>
      <c r="C42" s="7">
        <v>30.47</v>
      </c>
      <c r="D42" s="7">
        <v>34.71</v>
      </c>
      <c r="E42" s="7">
        <f t="shared" si="15"/>
        <v>38.087499999999999</v>
      </c>
      <c r="F42" s="5">
        <v>40</v>
      </c>
      <c r="G42" s="9">
        <v>326</v>
      </c>
      <c r="H42" s="5">
        <v>20</v>
      </c>
      <c r="I42" s="5">
        <v>8</v>
      </c>
      <c r="J42" s="7">
        <f t="shared" si="16"/>
        <v>60.94</v>
      </c>
      <c r="K42" s="7">
        <f t="shared" si="17"/>
        <v>0</v>
      </c>
      <c r="L42" s="7">
        <f t="shared" si="18"/>
        <v>2665.58</v>
      </c>
    </row>
    <row r="43" spans="1:13" x14ac:dyDescent="0.25">
      <c r="A43" s="5" t="s">
        <v>10</v>
      </c>
      <c r="B43" s="6">
        <v>75628</v>
      </c>
      <c r="C43" s="7">
        <v>36.24</v>
      </c>
      <c r="D43" s="7">
        <v>36.24</v>
      </c>
      <c r="E43" s="7">
        <f t="shared" si="15"/>
        <v>45.300000000000004</v>
      </c>
      <c r="F43" s="5">
        <v>40</v>
      </c>
      <c r="G43" s="9">
        <v>365</v>
      </c>
      <c r="H43" s="5">
        <v>20</v>
      </c>
      <c r="I43" s="5">
        <v>8</v>
      </c>
      <c r="J43" s="7">
        <f t="shared" si="16"/>
        <v>72.48</v>
      </c>
      <c r="K43" s="7">
        <f t="shared" si="17"/>
        <v>0</v>
      </c>
      <c r="L43" s="7">
        <f t="shared" si="18"/>
        <v>3046.76</v>
      </c>
    </row>
    <row r="44" spans="1:13" x14ac:dyDescent="0.25">
      <c r="A44" s="5" t="s">
        <v>11</v>
      </c>
      <c r="B44" s="6">
        <v>89370</v>
      </c>
      <c r="C44" s="7">
        <v>42.82</v>
      </c>
      <c r="D44" s="7">
        <v>42.82</v>
      </c>
      <c r="E44" s="7">
        <f t="shared" si="15"/>
        <v>53.524999999999999</v>
      </c>
      <c r="F44" s="5">
        <v>40</v>
      </c>
      <c r="G44" s="9">
        <v>410</v>
      </c>
      <c r="H44" s="5">
        <v>20</v>
      </c>
      <c r="I44" s="5">
        <v>8</v>
      </c>
      <c r="J44" s="7">
        <f t="shared" si="16"/>
        <v>85.64</v>
      </c>
      <c r="K44" s="7">
        <f t="shared" si="17"/>
        <v>0</v>
      </c>
      <c r="L44" s="7">
        <f t="shared" si="18"/>
        <v>3578.68</v>
      </c>
    </row>
    <row r="45" spans="1:13" x14ac:dyDescent="0.25">
      <c r="A45" s="5" t="s">
        <v>12</v>
      </c>
      <c r="B45" s="6">
        <v>105123</v>
      </c>
      <c r="C45" s="7">
        <v>50.37</v>
      </c>
      <c r="D45" s="7">
        <v>50.37</v>
      </c>
      <c r="E45" s="7">
        <f t="shared" si="15"/>
        <v>62.962499999999999</v>
      </c>
      <c r="F45" s="5">
        <v>40</v>
      </c>
      <c r="G45" s="9">
        <v>455</v>
      </c>
      <c r="H45" s="5">
        <v>20</v>
      </c>
      <c r="I45" s="5">
        <v>8</v>
      </c>
      <c r="J45" s="7">
        <f t="shared" si="16"/>
        <v>100.74000000000001</v>
      </c>
      <c r="K45" s="7">
        <f t="shared" si="17"/>
        <v>0</v>
      </c>
      <c r="L45" s="7">
        <f t="shared" si="18"/>
        <v>4182.3799999999992</v>
      </c>
    </row>
    <row r="46" spans="1:13" x14ac:dyDescent="0.25">
      <c r="A46" s="62" t="s">
        <v>37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3" ht="60" x14ac:dyDescent="0.25">
      <c r="A47" s="4" t="s">
        <v>70</v>
      </c>
      <c r="B47" s="3" t="s">
        <v>27</v>
      </c>
      <c r="C47" s="2" t="s">
        <v>1</v>
      </c>
      <c r="D47" s="2" t="s">
        <v>2</v>
      </c>
      <c r="E47" s="2" t="s">
        <v>5</v>
      </c>
      <c r="F47" s="3" t="s">
        <v>14</v>
      </c>
      <c r="G47" s="3" t="s">
        <v>46</v>
      </c>
      <c r="H47" s="3" t="s">
        <v>3</v>
      </c>
      <c r="I47" s="3" t="s">
        <v>4</v>
      </c>
      <c r="J47" s="4" t="s">
        <v>24</v>
      </c>
      <c r="K47" s="4" t="s">
        <v>32</v>
      </c>
      <c r="L47" s="4" t="s">
        <v>28</v>
      </c>
    </row>
    <row r="48" spans="1:13" x14ac:dyDescent="0.25">
      <c r="A48" s="5" t="s">
        <v>6</v>
      </c>
      <c r="B48" s="6">
        <v>35854</v>
      </c>
      <c r="C48" s="7">
        <v>17.18</v>
      </c>
      <c r="D48" s="7">
        <v>25.77</v>
      </c>
      <c r="E48" s="7">
        <f>SUM(C48*0.25)+C48</f>
        <v>21.475000000000001</v>
      </c>
      <c r="F48" s="5">
        <v>40</v>
      </c>
      <c r="G48" s="9">
        <v>234</v>
      </c>
      <c r="H48" s="5">
        <v>20</v>
      </c>
      <c r="I48" s="5">
        <v>8</v>
      </c>
      <c r="J48" s="7">
        <f>SUM(C48*40)*0.1</f>
        <v>68.720000000000013</v>
      </c>
      <c r="K48" s="7">
        <f>SUM(C48*F48)*0</f>
        <v>0</v>
      </c>
      <c r="L48" s="7">
        <f>SUM((C48*F48)+(D48*H48)+(E48*I48)+(J48+K48)*2+G48)</f>
        <v>1745.84</v>
      </c>
    </row>
    <row r="49" spans="1:12" x14ac:dyDescent="0.25">
      <c r="A49" s="5" t="s">
        <v>7</v>
      </c>
      <c r="B49" s="6">
        <v>43857</v>
      </c>
      <c r="C49" s="7">
        <v>21.01</v>
      </c>
      <c r="D49" s="7">
        <v>31.52</v>
      </c>
      <c r="E49" s="7">
        <f t="shared" ref="E49:E54" si="19">SUM(C49*0.25)+C49</f>
        <v>26.262500000000003</v>
      </c>
      <c r="F49" s="5">
        <v>40</v>
      </c>
      <c r="G49" s="9">
        <v>265</v>
      </c>
      <c r="H49" s="5">
        <v>20</v>
      </c>
      <c r="I49" s="5">
        <v>8</v>
      </c>
      <c r="J49" s="7">
        <f t="shared" ref="J49:J54" si="20">SUM(C49*40)*0.1</f>
        <v>84.04000000000002</v>
      </c>
      <c r="K49" s="7">
        <f t="shared" ref="K49:K54" si="21">SUM(C49*F49)*0</f>
        <v>0</v>
      </c>
      <c r="L49" s="7">
        <f t="shared" ref="L49:L54" si="22">SUM((C49*F49)+(D49*H49)+(E49*I49)+(J49+K49)*2+G49)</f>
        <v>2113.98</v>
      </c>
    </row>
    <row r="50" spans="1:12" x14ac:dyDescent="0.25">
      <c r="A50" s="5" t="s">
        <v>8</v>
      </c>
      <c r="B50" s="6">
        <v>53062</v>
      </c>
      <c r="C50" s="7">
        <v>25.43</v>
      </c>
      <c r="D50" s="7">
        <v>34.71</v>
      </c>
      <c r="E50" s="7">
        <f t="shared" si="19"/>
        <v>31.787500000000001</v>
      </c>
      <c r="F50" s="5">
        <v>40</v>
      </c>
      <c r="G50" s="9">
        <v>299</v>
      </c>
      <c r="H50" s="5">
        <v>20</v>
      </c>
      <c r="I50" s="5">
        <v>8</v>
      </c>
      <c r="J50" s="7">
        <f t="shared" si="20"/>
        <v>101.72000000000001</v>
      </c>
      <c r="K50" s="7">
        <f t="shared" si="21"/>
        <v>0</v>
      </c>
      <c r="L50" s="7">
        <f t="shared" si="22"/>
        <v>2468.14</v>
      </c>
    </row>
    <row r="51" spans="1:12" x14ac:dyDescent="0.25">
      <c r="A51" s="5" t="s">
        <v>9</v>
      </c>
      <c r="B51" s="6">
        <v>63600</v>
      </c>
      <c r="C51" s="7">
        <v>30.47</v>
      </c>
      <c r="D51" s="7">
        <v>34.71</v>
      </c>
      <c r="E51" s="7">
        <f t="shared" si="19"/>
        <v>38.087499999999999</v>
      </c>
      <c r="F51" s="5">
        <v>40</v>
      </c>
      <c r="G51" s="9">
        <v>326</v>
      </c>
      <c r="H51" s="5">
        <v>20</v>
      </c>
      <c r="I51" s="5">
        <v>8</v>
      </c>
      <c r="J51" s="7">
        <f t="shared" si="20"/>
        <v>121.88</v>
      </c>
      <c r="K51" s="7">
        <f t="shared" si="21"/>
        <v>0</v>
      </c>
      <c r="L51" s="7">
        <f t="shared" si="22"/>
        <v>2787.46</v>
      </c>
    </row>
    <row r="52" spans="1:12" x14ac:dyDescent="0.25">
      <c r="A52" s="5" t="s">
        <v>10</v>
      </c>
      <c r="B52" s="6">
        <v>75628</v>
      </c>
      <c r="C52" s="7">
        <v>36.24</v>
      </c>
      <c r="D52" s="7">
        <v>36.24</v>
      </c>
      <c r="E52" s="7">
        <f t="shared" si="19"/>
        <v>45.300000000000004</v>
      </c>
      <c r="F52" s="5">
        <v>40</v>
      </c>
      <c r="G52" s="9">
        <v>365</v>
      </c>
      <c r="H52" s="5">
        <v>20</v>
      </c>
      <c r="I52" s="5">
        <v>8</v>
      </c>
      <c r="J52" s="7">
        <f t="shared" si="20"/>
        <v>144.96</v>
      </c>
      <c r="K52" s="7">
        <f t="shared" si="21"/>
        <v>0</v>
      </c>
      <c r="L52" s="7">
        <f t="shared" si="22"/>
        <v>3191.7200000000003</v>
      </c>
    </row>
    <row r="53" spans="1:12" x14ac:dyDescent="0.25">
      <c r="A53" s="5" t="s">
        <v>11</v>
      </c>
      <c r="B53" s="6">
        <v>89370</v>
      </c>
      <c r="C53" s="7">
        <v>42.82</v>
      </c>
      <c r="D53" s="7">
        <v>42.82</v>
      </c>
      <c r="E53" s="7">
        <f t="shared" si="19"/>
        <v>53.524999999999999</v>
      </c>
      <c r="F53" s="5">
        <v>40</v>
      </c>
      <c r="G53" s="9">
        <v>410</v>
      </c>
      <c r="H53" s="5">
        <v>20</v>
      </c>
      <c r="I53" s="5">
        <v>8</v>
      </c>
      <c r="J53" s="7">
        <f t="shared" si="20"/>
        <v>171.28</v>
      </c>
      <c r="K53" s="7">
        <f t="shared" si="21"/>
        <v>0</v>
      </c>
      <c r="L53" s="7">
        <f t="shared" si="22"/>
        <v>3749.9599999999996</v>
      </c>
    </row>
    <row r="54" spans="1:12" x14ac:dyDescent="0.25">
      <c r="A54" s="5" t="s">
        <v>12</v>
      </c>
      <c r="B54" s="6">
        <v>105123</v>
      </c>
      <c r="C54" s="7">
        <v>50.37</v>
      </c>
      <c r="D54" s="7">
        <v>50.37</v>
      </c>
      <c r="E54" s="7">
        <f t="shared" si="19"/>
        <v>62.962499999999999</v>
      </c>
      <c r="F54" s="5">
        <v>40</v>
      </c>
      <c r="G54" s="9">
        <v>455</v>
      </c>
      <c r="H54" s="5">
        <v>20</v>
      </c>
      <c r="I54" s="5">
        <v>8</v>
      </c>
      <c r="J54" s="7">
        <f t="shared" si="20"/>
        <v>201.48000000000002</v>
      </c>
      <c r="K54" s="7">
        <f t="shared" si="21"/>
        <v>0</v>
      </c>
      <c r="L54" s="7">
        <f t="shared" si="22"/>
        <v>4383.8599999999997</v>
      </c>
    </row>
    <row r="55" spans="1:12" x14ac:dyDescent="0.25">
      <c r="A55" s="62" t="s">
        <v>38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60" x14ac:dyDescent="0.25">
      <c r="A56" s="4" t="s">
        <v>70</v>
      </c>
      <c r="B56" s="3" t="s">
        <v>27</v>
      </c>
      <c r="C56" s="2" t="s">
        <v>1</v>
      </c>
      <c r="D56" s="2" t="s">
        <v>2</v>
      </c>
      <c r="E56" s="2" t="s">
        <v>5</v>
      </c>
      <c r="F56" s="3" t="s">
        <v>14</v>
      </c>
      <c r="G56" s="3" t="s">
        <v>46</v>
      </c>
      <c r="H56" s="3" t="s">
        <v>3</v>
      </c>
      <c r="I56" s="3" t="s">
        <v>4</v>
      </c>
      <c r="J56" s="4" t="s">
        <v>31</v>
      </c>
      <c r="K56" s="4" t="s">
        <v>32</v>
      </c>
      <c r="L56" s="4" t="s">
        <v>28</v>
      </c>
    </row>
    <row r="57" spans="1:12" x14ac:dyDescent="0.25">
      <c r="A57" s="5" t="s">
        <v>6</v>
      </c>
      <c r="B57" s="6">
        <v>35854</v>
      </c>
      <c r="C57" s="7">
        <v>17.18</v>
      </c>
      <c r="D57" s="7">
        <v>25.77</v>
      </c>
      <c r="E57" s="7">
        <f>SUM(C57*0.25)+C57</f>
        <v>21.475000000000001</v>
      </c>
      <c r="F57" s="5">
        <v>40</v>
      </c>
      <c r="G57" s="9">
        <v>234</v>
      </c>
      <c r="H57" s="5">
        <v>20</v>
      </c>
      <c r="I57" s="5">
        <v>8</v>
      </c>
      <c r="J57" s="7">
        <f>SUM(C57*40)*0.2</f>
        <v>137.44000000000003</v>
      </c>
      <c r="K57" s="7">
        <f>SUM(C57*F57)*0</f>
        <v>0</v>
      </c>
      <c r="L57" s="7">
        <f>SUM((C57*F57)+(D57*H57)+(E57*I57)+(J57+K57)*2+G57)</f>
        <v>1883.28</v>
      </c>
    </row>
    <row r="58" spans="1:12" x14ac:dyDescent="0.25">
      <c r="A58" s="5" t="s">
        <v>7</v>
      </c>
      <c r="B58" s="6">
        <v>43857</v>
      </c>
      <c r="C58" s="7">
        <v>21.01</v>
      </c>
      <c r="D58" s="7">
        <v>31.52</v>
      </c>
      <c r="E58" s="7">
        <f t="shared" ref="E58:E63" si="23">SUM(C58*0.25)+C58</f>
        <v>26.262500000000003</v>
      </c>
      <c r="F58" s="5">
        <v>40</v>
      </c>
      <c r="G58" s="9">
        <v>265</v>
      </c>
      <c r="H58" s="5">
        <v>20</v>
      </c>
      <c r="I58" s="5">
        <v>8</v>
      </c>
      <c r="J58" s="7">
        <f t="shared" ref="J58:J63" si="24">SUM(C58*40)*0.2</f>
        <v>168.08000000000004</v>
      </c>
      <c r="K58" s="7">
        <f t="shared" ref="K58:K63" si="25">SUM(C58*F58)*0</f>
        <v>0</v>
      </c>
      <c r="L58" s="7">
        <f t="shared" ref="L58:L63" si="26">SUM((C58*F58)+(D58*H58)+(E58*I58)+(J58+K58)*2+G58)</f>
        <v>2282.0600000000004</v>
      </c>
    </row>
    <row r="59" spans="1:12" x14ac:dyDescent="0.25">
      <c r="A59" s="5" t="s">
        <v>8</v>
      </c>
      <c r="B59" s="6">
        <v>53062</v>
      </c>
      <c r="C59" s="7">
        <v>25.43</v>
      </c>
      <c r="D59" s="7">
        <v>34.71</v>
      </c>
      <c r="E59" s="7">
        <f t="shared" si="23"/>
        <v>31.787500000000001</v>
      </c>
      <c r="F59" s="5">
        <v>40</v>
      </c>
      <c r="G59" s="9">
        <v>299</v>
      </c>
      <c r="H59" s="5">
        <v>20</v>
      </c>
      <c r="I59" s="5">
        <v>8</v>
      </c>
      <c r="J59" s="7">
        <f t="shared" si="24"/>
        <v>203.44000000000003</v>
      </c>
      <c r="K59" s="7">
        <f t="shared" si="25"/>
        <v>0</v>
      </c>
      <c r="L59" s="7">
        <f t="shared" si="26"/>
        <v>2671.58</v>
      </c>
    </row>
    <row r="60" spans="1:12" x14ac:dyDescent="0.25">
      <c r="A60" s="5" t="s">
        <v>9</v>
      </c>
      <c r="B60" s="6">
        <v>63600</v>
      </c>
      <c r="C60" s="7">
        <v>30.47</v>
      </c>
      <c r="D60" s="7">
        <v>34.71</v>
      </c>
      <c r="E60" s="7">
        <f t="shared" si="23"/>
        <v>38.087499999999999</v>
      </c>
      <c r="F60" s="5">
        <v>40</v>
      </c>
      <c r="G60" s="9">
        <v>326</v>
      </c>
      <c r="H60" s="5">
        <v>20</v>
      </c>
      <c r="I60" s="5">
        <v>8</v>
      </c>
      <c r="J60" s="7">
        <f t="shared" si="24"/>
        <v>243.76</v>
      </c>
      <c r="K60" s="7">
        <f t="shared" si="25"/>
        <v>0</v>
      </c>
      <c r="L60" s="7">
        <f t="shared" si="26"/>
        <v>3031.22</v>
      </c>
    </row>
    <row r="61" spans="1:12" x14ac:dyDescent="0.25">
      <c r="A61" s="5" t="s">
        <v>10</v>
      </c>
      <c r="B61" s="6">
        <v>75628</v>
      </c>
      <c r="C61" s="7">
        <v>36.24</v>
      </c>
      <c r="D61" s="7">
        <v>36.24</v>
      </c>
      <c r="E61" s="7">
        <f t="shared" si="23"/>
        <v>45.300000000000004</v>
      </c>
      <c r="F61" s="5">
        <v>40</v>
      </c>
      <c r="G61" s="9">
        <v>365</v>
      </c>
      <c r="H61" s="5">
        <v>20</v>
      </c>
      <c r="I61" s="5">
        <v>8</v>
      </c>
      <c r="J61" s="7">
        <f t="shared" si="24"/>
        <v>289.92</v>
      </c>
      <c r="K61" s="7">
        <f t="shared" si="25"/>
        <v>0</v>
      </c>
      <c r="L61" s="7">
        <f t="shared" si="26"/>
        <v>3481.6400000000003</v>
      </c>
    </row>
    <row r="62" spans="1:12" x14ac:dyDescent="0.25">
      <c r="A62" s="5" t="s">
        <v>11</v>
      </c>
      <c r="B62" s="6">
        <v>89370</v>
      </c>
      <c r="C62" s="7">
        <v>42.82</v>
      </c>
      <c r="D62" s="7">
        <v>42.82</v>
      </c>
      <c r="E62" s="7">
        <f t="shared" si="23"/>
        <v>53.524999999999999</v>
      </c>
      <c r="F62" s="5">
        <v>40</v>
      </c>
      <c r="G62" s="9">
        <v>410</v>
      </c>
      <c r="H62" s="5">
        <v>20</v>
      </c>
      <c r="I62" s="5">
        <v>8</v>
      </c>
      <c r="J62" s="7">
        <f t="shared" si="24"/>
        <v>342.56</v>
      </c>
      <c r="K62" s="7">
        <f t="shared" si="25"/>
        <v>0</v>
      </c>
      <c r="L62" s="7">
        <f t="shared" si="26"/>
        <v>4092.5199999999995</v>
      </c>
    </row>
    <row r="63" spans="1:12" x14ac:dyDescent="0.25">
      <c r="A63" s="5" t="s">
        <v>12</v>
      </c>
      <c r="B63" s="6">
        <v>105123</v>
      </c>
      <c r="C63" s="7">
        <v>50.37</v>
      </c>
      <c r="D63" s="7">
        <v>50.37</v>
      </c>
      <c r="E63" s="7">
        <f t="shared" si="23"/>
        <v>62.962499999999999</v>
      </c>
      <c r="F63" s="5">
        <v>40</v>
      </c>
      <c r="G63" s="9">
        <v>455</v>
      </c>
      <c r="H63" s="5">
        <v>20</v>
      </c>
      <c r="I63" s="5">
        <v>8</v>
      </c>
      <c r="J63" s="7">
        <f t="shared" si="24"/>
        <v>402.96000000000004</v>
      </c>
      <c r="K63" s="7">
        <f t="shared" si="25"/>
        <v>0</v>
      </c>
      <c r="L63" s="7">
        <f t="shared" si="26"/>
        <v>4786.82</v>
      </c>
    </row>
    <row r="64" spans="1:12" x14ac:dyDescent="0.25">
      <c r="A64" s="62" t="s">
        <v>42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spans="1:12" ht="60" x14ac:dyDescent="0.25">
      <c r="A65" s="4" t="s">
        <v>70</v>
      </c>
      <c r="B65" s="3" t="s">
        <v>27</v>
      </c>
      <c r="C65" s="2" t="s">
        <v>1</v>
      </c>
      <c r="D65" s="2" t="s">
        <v>2</v>
      </c>
      <c r="E65" s="2" t="s">
        <v>5</v>
      </c>
      <c r="F65" s="3" t="s">
        <v>14</v>
      </c>
      <c r="G65" s="3" t="s">
        <v>45</v>
      </c>
      <c r="H65" s="3" t="s">
        <v>3</v>
      </c>
      <c r="I65" s="3" t="s">
        <v>4</v>
      </c>
      <c r="J65" s="4" t="s">
        <v>39</v>
      </c>
      <c r="K65" s="4" t="s">
        <v>32</v>
      </c>
      <c r="L65" s="4" t="s">
        <v>28</v>
      </c>
    </row>
    <row r="66" spans="1:12" x14ac:dyDescent="0.25">
      <c r="A66" s="5" t="s">
        <v>6</v>
      </c>
      <c r="B66" s="6">
        <v>35854</v>
      </c>
      <c r="C66" s="7">
        <v>17.18</v>
      </c>
      <c r="D66" s="7">
        <v>25.77</v>
      </c>
      <c r="E66" s="7">
        <f>SUM(C66*0.25)+C66</f>
        <v>21.475000000000001</v>
      </c>
      <c r="F66" s="5">
        <v>40</v>
      </c>
      <c r="G66" s="9">
        <v>140</v>
      </c>
      <c r="H66" s="5">
        <v>20</v>
      </c>
      <c r="I66" s="5">
        <v>8</v>
      </c>
      <c r="J66" s="7">
        <f>SUM(C66*40)*0.25</f>
        <v>171.8</v>
      </c>
      <c r="K66" s="7">
        <f>SUM(C66*F66)*0</f>
        <v>0</v>
      </c>
      <c r="L66" s="7">
        <f>SUM((C66*F66)+(D66*H66)+(E66*I66)+(J66+K66)*2+G66)</f>
        <v>1858</v>
      </c>
    </row>
    <row r="67" spans="1:12" x14ac:dyDescent="0.25">
      <c r="A67" s="5" t="s">
        <v>7</v>
      </c>
      <c r="B67" s="6">
        <v>43857</v>
      </c>
      <c r="C67" s="7">
        <v>21.01</v>
      </c>
      <c r="D67" s="7">
        <v>31.52</v>
      </c>
      <c r="E67" s="7">
        <f t="shared" ref="E67:E72" si="27">SUM(C67*0.25)+C67</f>
        <v>26.262500000000003</v>
      </c>
      <c r="F67" s="5">
        <v>40</v>
      </c>
      <c r="G67" s="9">
        <v>159</v>
      </c>
      <c r="H67" s="5">
        <v>20</v>
      </c>
      <c r="I67" s="5">
        <v>8</v>
      </c>
      <c r="J67" s="7">
        <f t="shared" ref="J67:J72" si="28">SUM(C67*40)*0.25</f>
        <v>210.10000000000002</v>
      </c>
      <c r="K67" s="7">
        <f t="shared" ref="K67:K72" si="29">SUM(C67*F67)*0</f>
        <v>0</v>
      </c>
      <c r="L67" s="7">
        <f t="shared" ref="L67:L72" si="30">SUM((C67*F67)+(D67*H67)+(E67*I67)+(J67+K67)*2+G67)</f>
        <v>2260.1000000000004</v>
      </c>
    </row>
    <row r="68" spans="1:12" x14ac:dyDescent="0.25">
      <c r="A68" s="5" t="s">
        <v>8</v>
      </c>
      <c r="B68" s="6">
        <v>53062</v>
      </c>
      <c r="C68" s="7">
        <v>25.43</v>
      </c>
      <c r="D68" s="7">
        <v>34.71</v>
      </c>
      <c r="E68" s="7">
        <f t="shared" si="27"/>
        <v>31.787500000000001</v>
      </c>
      <c r="F68" s="5">
        <v>40</v>
      </c>
      <c r="G68" s="9">
        <v>179</v>
      </c>
      <c r="H68" s="5">
        <v>20</v>
      </c>
      <c r="I68" s="5">
        <v>8</v>
      </c>
      <c r="J68" s="7">
        <f t="shared" si="28"/>
        <v>254.3</v>
      </c>
      <c r="K68" s="7">
        <f t="shared" si="29"/>
        <v>0</v>
      </c>
      <c r="L68" s="7">
        <f t="shared" si="30"/>
        <v>2653.3</v>
      </c>
    </row>
    <row r="69" spans="1:12" x14ac:dyDescent="0.25">
      <c r="A69" s="5" t="s">
        <v>9</v>
      </c>
      <c r="B69" s="6">
        <v>63600</v>
      </c>
      <c r="C69" s="7">
        <v>30.47</v>
      </c>
      <c r="D69" s="7">
        <v>34.71</v>
      </c>
      <c r="E69" s="7">
        <f t="shared" si="27"/>
        <v>38.087499999999999</v>
      </c>
      <c r="F69" s="5">
        <v>40</v>
      </c>
      <c r="G69" s="9">
        <v>196</v>
      </c>
      <c r="H69" s="5">
        <v>20</v>
      </c>
      <c r="I69" s="5">
        <v>8</v>
      </c>
      <c r="J69" s="7">
        <f t="shared" si="28"/>
        <v>304.7</v>
      </c>
      <c r="K69" s="7">
        <f t="shared" si="29"/>
        <v>0</v>
      </c>
      <c r="L69" s="7">
        <f t="shared" si="30"/>
        <v>3023.1</v>
      </c>
    </row>
    <row r="70" spans="1:12" x14ac:dyDescent="0.25">
      <c r="A70" s="5" t="s">
        <v>10</v>
      </c>
      <c r="B70" s="6">
        <v>75628</v>
      </c>
      <c r="C70" s="7">
        <v>36.24</v>
      </c>
      <c r="D70" s="7">
        <v>36.24</v>
      </c>
      <c r="E70" s="7">
        <f t="shared" si="27"/>
        <v>45.300000000000004</v>
      </c>
      <c r="F70" s="5">
        <v>40</v>
      </c>
      <c r="G70" s="9">
        <v>219</v>
      </c>
      <c r="H70" s="5">
        <v>20</v>
      </c>
      <c r="I70" s="5">
        <v>8</v>
      </c>
      <c r="J70" s="7">
        <f t="shared" si="28"/>
        <v>362.40000000000003</v>
      </c>
      <c r="K70" s="7">
        <f t="shared" si="29"/>
        <v>0</v>
      </c>
      <c r="L70" s="7">
        <f t="shared" si="30"/>
        <v>3480.6000000000004</v>
      </c>
    </row>
    <row r="71" spans="1:12" x14ac:dyDescent="0.25">
      <c r="A71" s="5" t="s">
        <v>11</v>
      </c>
      <c r="B71" s="6">
        <v>89370</v>
      </c>
      <c r="C71" s="7">
        <v>42.82</v>
      </c>
      <c r="D71" s="7">
        <v>42.82</v>
      </c>
      <c r="E71" s="7">
        <f t="shared" si="27"/>
        <v>53.524999999999999</v>
      </c>
      <c r="F71" s="5">
        <v>40</v>
      </c>
      <c r="G71" s="9">
        <v>246</v>
      </c>
      <c r="H71" s="5">
        <v>20</v>
      </c>
      <c r="I71" s="5">
        <v>8</v>
      </c>
      <c r="J71" s="7">
        <f t="shared" si="28"/>
        <v>428.2</v>
      </c>
      <c r="K71" s="7">
        <f t="shared" si="29"/>
        <v>0</v>
      </c>
      <c r="L71" s="7">
        <f t="shared" si="30"/>
        <v>4099.7999999999993</v>
      </c>
    </row>
    <row r="72" spans="1:12" x14ac:dyDescent="0.25">
      <c r="A72" s="5" t="s">
        <v>12</v>
      </c>
      <c r="B72" s="6">
        <v>105123</v>
      </c>
      <c r="C72" s="7">
        <v>50.37</v>
      </c>
      <c r="D72" s="7">
        <v>50.37</v>
      </c>
      <c r="E72" s="7">
        <f t="shared" si="27"/>
        <v>62.962499999999999</v>
      </c>
      <c r="F72" s="5">
        <v>40</v>
      </c>
      <c r="G72" s="9">
        <v>273</v>
      </c>
      <c r="H72" s="5">
        <v>20</v>
      </c>
      <c r="I72" s="5">
        <v>8</v>
      </c>
      <c r="J72" s="7">
        <f t="shared" si="28"/>
        <v>503.7</v>
      </c>
      <c r="K72" s="7">
        <f t="shared" si="29"/>
        <v>0</v>
      </c>
      <c r="L72" s="7">
        <f t="shared" si="30"/>
        <v>4806.2999999999993</v>
      </c>
    </row>
    <row r="73" spans="1:12" x14ac:dyDescent="0.25">
      <c r="A73" s="62" t="s">
        <v>40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</row>
    <row r="74" spans="1:12" ht="60" x14ac:dyDescent="0.25">
      <c r="A74" s="4" t="s">
        <v>70</v>
      </c>
      <c r="B74" s="3" t="s">
        <v>27</v>
      </c>
      <c r="C74" s="2" t="s">
        <v>1</v>
      </c>
      <c r="D74" s="2" t="s">
        <v>2</v>
      </c>
      <c r="E74" s="2" t="s">
        <v>5</v>
      </c>
      <c r="F74" s="3" t="s">
        <v>14</v>
      </c>
      <c r="G74" s="3" t="s">
        <v>47</v>
      </c>
      <c r="H74" s="3" t="s">
        <v>3</v>
      </c>
      <c r="I74" s="3" t="s">
        <v>4</v>
      </c>
      <c r="J74" s="4" t="s">
        <v>39</v>
      </c>
      <c r="K74" s="4" t="s">
        <v>32</v>
      </c>
      <c r="L74" s="4" t="s">
        <v>28</v>
      </c>
    </row>
    <row r="75" spans="1:12" x14ac:dyDescent="0.25">
      <c r="A75" s="5" t="s">
        <v>6</v>
      </c>
      <c r="B75" s="6">
        <v>35854</v>
      </c>
      <c r="C75" s="7">
        <v>17.18</v>
      </c>
      <c r="D75" s="7">
        <v>25.77</v>
      </c>
      <c r="E75" s="7">
        <f>SUM(C75*0.25)+C75</f>
        <v>21.475000000000001</v>
      </c>
      <c r="F75" s="5">
        <v>40</v>
      </c>
      <c r="G75" s="9">
        <v>93</v>
      </c>
      <c r="H75" s="5">
        <v>20</v>
      </c>
      <c r="I75" s="5">
        <v>8</v>
      </c>
      <c r="J75" s="7">
        <f>SUM(C75*40)*0.25</f>
        <v>171.8</v>
      </c>
      <c r="K75" s="7">
        <f>SUM(C75*F75)*0</f>
        <v>0</v>
      </c>
      <c r="L75" s="7">
        <f>SUM((C75*F75)+(D75*H75)+(E75*I75)+(J75+K75)*2+G75)</f>
        <v>1811</v>
      </c>
    </row>
    <row r="76" spans="1:12" x14ac:dyDescent="0.25">
      <c r="A76" s="5" t="s">
        <v>7</v>
      </c>
      <c r="B76" s="6">
        <v>43857</v>
      </c>
      <c r="C76" s="7">
        <v>21.01</v>
      </c>
      <c r="D76" s="7">
        <v>31.52</v>
      </c>
      <c r="E76" s="7">
        <f t="shared" ref="E76:E81" si="31">SUM(C76*0.25)+C76</f>
        <v>26.262500000000003</v>
      </c>
      <c r="F76" s="5">
        <v>40</v>
      </c>
      <c r="G76" s="9">
        <v>106</v>
      </c>
      <c r="H76" s="5">
        <v>20</v>
      </c>
      <c r="I76" s="5">
        <v>8</v>
      </c>
      <c r="J76" s="7">
        <f t="shared" ref="J76:J81" si="32">SUM(C76*40)*0.25</f>
        <v>210.10000000000002</v>
      </c>
      <c r="K76" s="7">
        <f t="shared" ref="K76:K81" si="33">SUM(C76*F76)*0</f>
        <v>0</v>
      </c>
      <c r="L76" s="7">
        <f t="shared" ref="L76:L81" si="34">SUM((C76*F76)+(D76*H76)+(E76*I76)+(J76+K76)*2+G76)</f>
        <v>2207.1000000000004</v>
      </c>
    </row>
    <row r="77" spans="1:12" x14ac:dyDescent="0.25">
      <c r="A77" s="5" t="s">
        <v>8</v>
      </c>
      <c r="B77" s="6">
        <v>53062</v>
      </c>
      <c r="C77" s="7">
        <v>25.43</v>
      </c>
      <c r="D77" s="7">
        <v>34.71</v>
      </c>
      <c r="E77" s="7">
        <f t="shared" si="31"/>
        <v>31.787500000000001</v>
      </c>
      <c r="F77" s="5">
        <v>40</v>
      </c>
      <c r="G77" s="9">
        <v>120</v>
      </c>
      <c r="H77" s="5">
        <v>20</v>
      </c>
      <c r="I77" s="5">
        <v>8</v>
      </c>
      <c r="J77" s="7">
        <f t="shared" si="32"/>
        <v>254.3</v>
      </c>
      <c r="K77" s="7">
        <f t="shared" si="33"/>
        <v>0</v>
      </c>
      <c r="L77" s="7">
        <f t="shared" si="34"/>
        <v>2594.3000000000002</v>
      </c>
    </row>
    <row r="78" spans="1:12" x14ac:dyDescent="0.25">
      <c r="A78" s="5" t="s">
        <v>9</v>
      </c>
      <c r="B78" s="6">
        <v>63600</v>
      </c>
      <c r="C78" s="7">
        <v>30.47</v>
      </c>
      <c r="D78" s="7">
        <v>34.71</v>
      </c>
      <c r="E78" s="7">
        <f t="shared" si="31"/>
        <v>38.087499999999999</v>
      </c>
      <c r="F78" s="5">
        <v>40</v>
      </c>
      <c r="G78" s="9">
        <v>130</v>
      </c>
      <c r="H78" s="5">
        <v>20</v>
      </c>
      <c r="I78" s="5">
        <v>8</v>
      </c>
      <c r="J78" s="7">
        <f t="shared" si="32"/>
        <v>304.7</v>
      </c>
      <c r="K78" s="7">
        <f t="shared" si="33"/>
        <v>0</v>
      </c>
      <c r="L78" s="7">
        <f t="shared" si="34"/>
        <v>2957.1</v>
      </c>
    </row>
    <row r="79" spans="1:12" x14ac:dyDescent="0.25">
      <c r="A79" s="5" t="s">
        <v>10</v>
      </c>
      <c r="B79" s="6">
        <v>75628</v>
      </c>
      <c r="C79" s="7">
        <v>36.24</v>
      </c>
      <c r="D79" s="7">
        <v>36.24</v>
      </c>
      <c r="E79" s="7">
        <f t="shared" si="31"/>
        <v>45.300000000000004</v>
      </c>
      <c r="F79" s="5">
        <v>40</v>
      </c>
      <c r="G79" s="9">
        <v>146</v>
      </c>
      <c r="H79" s="5">
        <v>20</v>
      </c>
      <c r="I79" s="5">
        <v>8</v>
      </c>
      <c r="J79" s="7">
        <f t="shared" si="32"/>
        <v>362.40000000000003</v>
      </c>
      <c r="K79" s="7">
        <f t="shared" si="33"/>
        <v>0</v>
      </c>
      <c r="L79" s="7">
        <f t="shared" si="34"/>
        <v>3407.6000000000004</v>
      </c>
    </row>
    <row r="80" spans="1:12" x14ac:dyDescent="0.25">
      <c r="A80" s="5" t="s">
        <v>11</v>
      </c>
      <c r="B80" s="6">
        <v>89370</v>
      </c>
      <c r="C80" s="7">
        <v>42.82</v>
      </c>
      <c r="D80" s="7">
        <v>42.82</v>
      </c>
      <c r="E80" s="7">
        <f t="shared" si="31"/>
        <v>53.524999999999999</v>
      </c>
      <c r="F80" s="5">
        <v>40</v>
      </c>
      <c r="G80" s="9">
        <v>164</v>
      </c>
      <c r="H80" s="5">
        <v>20</v>
      </c>
      <c r="I80" s="5">
        <v>8</v>
      </c>
      <c r="J80" s="7">
        <f t="shared" si="32"/>
        <v>428.2</v>
      </c>
      <c r="K80" s="7">
        <f t="shared" si="33"/>
        <v>0</v>
      </c>
      <c r="L80" s="7">
        <f t="shared" si="34"/>
        <v>4017.7999999999997</v>
      </c>
    </row>
    <row r="81" spans="1:12" x14ac:dyDescent="0.25">
      <c r="A81" s="5" t="s">
        <v>12</v>
      </c>
      <c r="B81" s="6">
        <v>105123</v>
      </c>
      <c r="C81" s="7">
        <v>50.37</v>
      </c>
      <c r="D81" s="7">
        <v>50.37</v>
      </c>
      <c r="E81" s="7">
        <f t="shared" si="31"/>
        <v>62.962499999999999</v>
      </c>
      <c r="F81" s="5">
        <v>40</v>
      </c>
      <c r="G81" s="9">
        <v>182</v>
      </c>
      <c r="H81" s="5">
        <v>20</v>
      </c>
      <c r="I81" s="5">
        <v>8</v>
      </c>
      <c r="J81" s="7">
        <f t="shared" si="32"/>
        <v>503.7</v>
      </c>
      <c r="K81" s="7">
        <f t="shared" si="33"/>
        <v>0</v>
      </c>
      <c r="L81" s="7">
        <f t="shared" si="34"/>
        <v>4715.2999999999993</v>
      </c>
    </row>
    <row r="82" spans="1:12" x14ac:dyDescent="0.25">
      <c r="A82" s="62" t="s">
        <v>41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</row>
    <row r="83" spans="1:12" ht="60" x14ac:dyDescent="0.25">
      <c r="A83" s="4" t="s">
        <v>70</v>
      </c>
      <c r="B83" s="3" t="s">
        <v>27</v>
      </c>
      <c r="C83" s="2" t="s">
        <v>1</v>
      </c>
      <c r="D83" s="2" t="s">
        <v>2</v>
      </c>
      <c r="E83" s="2" t="s">
        <v>5</v>
      </c>
      <c r="F83" s="3" t="s">
        <v>14</v>
      </c>
      <c r="G83" s="3" t="s">
        <v>47</v>
      </c>
      <c r="H83" s="3" t="s">
        <v>3</v>
      </c>
      <c r="I83" s="3" t="s">
        <v>4</v>
      </c>
      <c r="J83" s="4" t="s">
        <v>39</v>
      </c>
      <c r="K83" s="4" t="s">
        <v>32</v>
      </c>
      <c r="L83" s="4" t="s">
        <v>28</v>
      </c>
    </row>
    <row r="84" spans="1:12" x14ac:dyDescent="0.25">
      <c r="A84" s="5" t="s">
        <v>6</v>
      </c>
      <c r="B84" s="6">
        <v>35854</v>
      </c>
      <c r="C84" s="7">
        <v>17.18</v>
      </c>
      <c r="D84" s="7">
        <v>25.77</v>
      </c>
      <c r="E84" s="7">
        <f>SUM(C84*0.25)+C84</f>
        <v>21.475000000000001</v>
      </c>
      <c r="F84" s="5">
        <v>40</v>
      </c>
      <c r="G84" s="9">
        <v>93</v>
      </c>
      <c r="H84" s="5">
        <v>20</v>
      </c>
      <c r="I84" s="5">
        <v>8</v>
      </c>
      <c r="J84" s="7">
        <f>SUM(C84*40)*0.25</f>
        <v>171.8</v>
      </c>
      <c r="K84" s="7">
        <f>SUM(C84*F84)*0</f>
        <v>0</v>
      </c>
      <c r="L84" s="7">
        <f>SUM((C84*F84)+(D84*H84)+(E84*I84)+(J84+K84)*2+G84)</f>
        <v>1811</v>
      </c>
    </row>
    <row r="85" spans="1:12" x14ac:dyDescent="0.25">
      <c r="A85" s="5" t="s">
        <v>7</v>
      </c>
      <c r="B85" s="6">
        <v>43857</v>
      </c>
      <c r="C85" s="7">
        <v>21.01</v>
      </c>
      <c r="D85" s="7">
        <v>31.52</v>
      </c>
      <c r="E85" s="7">
        <f t="shared" ref="E85:E90" si="35">SUM(C85*0.25)+C85</f>
        <v>26.262500000000003</v>
      </c>
      <c r="F85" s="5">
        <v>40</v>
      </c>
      <c r="G85" s="9">
        <v>106</v>
      </c>
      <c r="H85" s="5">
        <v>20</v>
      </c>
      <c r="I85" s="5">
        <v>8</v>
      </c>
      <c r="J85" s="7">
        <f t="shared" ref="J85:J90" si="36">SUM(C85*40)*0.25</f>
        <v>210.10000000000002</v>
      </c>
      <c r="K85" s="7">
        <f t="shared" ref="K85:K90" si="37">SUM(C85*F85)*0</f>
        <v>0</v>
      </c>
      <c r="L85" s="7">
        <f t="shared" ref="L85:L90" si="38">SUM((C85*F85)+(D85*H85)+(E85*I85)+(J85+K85)*2+G85)</f>
        <v>2207.1000000000004</v>
      </c>
    </row>
    <row r="86" spans="1:12" x14ac:dyDescent="0.25">
      <c r="A86" s="5" t="s">
        <v>8</v>
      </c>
      <c r="B86" s="6">
        <v>53062</v>
      </c>
      <c r="C86" s="7">
        <v>25.43</v>
      </c>
      <c r="D86" s="7">
        <v>34.71</v>
      </c>
      <c r="E86" s="7">
        <f t="shared" si="35"/>
        <v>31.787500000000001</v>
      </c>
      <c r="F86" s="5">
        <v>40</v>
      </c>
      <c r="G86" s="9">
        <v>120</v>
      </c>
      <c r="H86" s="5">
        <v>20</v>
      </c>
      <c r="I86" s="5">
        <v>8</v>
      </c>
      <c r="J86" s="7">
        <f t="shared" si="36"/>
        <v>254.3</v>
      </c>
      <c r="K86" s="7">
        <f t="shared" si="37"/>
        <v>0</v>
      </c>
      <c r="L86" s="7">
        <f t="shared" si="38"/>
        <v>2594.3000000000002</v>
      </c>
    </row>
    <row r="87" spans="1:12" x14ac:dyDescent="0.25">
      <c r="A87" s="5" t="s">
        <v>9</v>
      </c>
      <c r="B87" s="6">
        <v>63600</v>
      </c>
      <c r="C87" s="7">
        <v>30.47</v>
      </c>
      <c r="D87" s="7">
        <v>34.71</v>
      </c>
      <c r="E87" s="7">
        <f t="shared" si="35"/>
        <v>38.087499999999999</v>
      </c>
      <c r="F87" s="5">
        <v>40</v>
      </c>
      <c r="G87" s="9">
        <v>130</v>
      </c>
      <c r="H87" s="5">
        <v>20</v>
      </c>
      <c r="I87" s="5">
        <v>8</v>
      </c>
      <c r="J87" s="7">
        <f t="shared" si="36"/>
        <v>304.7</v>
      </c>
      <c r="K87" s="7">
        <f t="shared" si="37"/>
        <v>0</v>
      </c>
      <c r="L87" s="7">
        <f t="shared" si="38"/>
        <v>2957.1</v>
      </c>
    </row>
    <row r="88" spans="1:12" x14ac:dyDescent="0.25">
      <c r="A88" s="5" t="s">
        <v>10</v>
      </c>
      <c r="B88" s="6">
        <v>75628</v>
      </c>
      <c r="C88" s="7">
        <v>36.24</v>
      </c>
      <c r="D88" s="7">
        <v>36.24</v>
      </c>
      <c r="E88" s="7">
        <f t="shared" si="35"/>
        <v>45.300000000000004</v>
      </c>
      <c r="F88" s="5">
        <v>40</v>
      </c>
      <c r="G88" s="9">
        <v>146</v>
      </c>
      <c r="H88" s="5">
        <v>20</v>
      </c>
      <c r="I88" s="5">
        <v>8</v>
      </c>
      <c r="J88" s="7">
        <f t="shared" si="36"/>
        <v>362.40000000000003</v>
      </c>
      <c r="K88" s="7">
        <f t="shared" si="37"/>
        <v>0</v>
      </c>
      <c r="L88" s="7">
        <f t="shared" si="38"/>
        <v>3407.6000000000004</v>
      </c>
    </row>
    <row r="89" spans="1:12" x14ac:dyDescent="0.25">
      <c r="A89" s="5" t="s">
        <v>11</v>
      </c>
      <c r="B89" s="6">
        <v>89370</v>
      </c>
      <c r="C89" s="7">
        <v>42.82</v>
      </c>
      <c r="D89" s="7">
        <v>42.82</v>
      </c>
      <c r="E89" s="7">
        <f t="shared" si="35"/>
        <v>53.524999999999999</v>
      </c>
      <c r="F89" s="5">
        <v>40</v>
      </c>
      <c r="G89" s="9">
        <v>164</v>
      </c>
      <c r="H89" s="5">
        <v>20</v>
      </c>
      <c r="I89" s="5">
        <v>8</v>
      </c>
      <c r="J89" s="7">
        <f t="shared" si="36"/>
        <v>428.2</v>
      </c>
      <c r="K89" s="7">
        <f t="shared" si="37"/>
        <v>0</v>
      </c>
      <c r="L89" s="7">
        <f t="shared" si="38"/>
        <v>4017.7999999999997</v>
      </c>
    </row>
    <row r="90" spans="1:12" x14ac:dyDescent="0.25">
      <c r="A90" s="5" t="s">
        <v>12</v>
      </c>
      <c r="B90" s="6">
        <v>105123</v>
      </c>
      <c r="C90" s="7">
        <v>50.37</v>
      </c>
      <c r="D90" s="7">
        <v>50.37</v>
      </c>
      <c r="E90" s="7">
        <f t="shared" si="35"/>
        <v>62.962499999999999</v>
      </c>
      <c r="F90" s="5">
        <v>40</v>
      </c>
      <c r="G90" s="9">
        <v>182</v>
      </c>
      <c r="H90" s="5">
        <v>20</v>
      </c>
      <c r="I90" s="5">
        <v>8</v>
      </c>
      <c r="J90" s="7">
        <f t="shared" si="36"/>
        <v>503.7</v>
      </c>
      <c r="K90" s="7">
        <f t="shared" si="37"/>
        <v>0</v>
      </c>
      <c r="L90" s="7">
        <f t="shared" si="38"/>
        <v>4715.2999999999993</v>
      </c>
    </row>
  </sheetData>
  <mergeCells count="10">
    <mergeCell ref="A1:L1"/>
    <mergeCell ref="A10:L10"/>
    <mergeCell ref="A19:L19"/>
    <mergeCell ref="A28:L28"/>
    <mergeCell ref="A82:L82"/>
    <mergeCell ref="A37:L37"/>
    <mergeCell ref="A46:L46"/>
    <mergeCell ref="A55:L55"/>
    <mergeCell ref="A64:L64"/>
    <mergeCell ref="A73:L73"/>
  </mergeCells>
  <pageMargins left="0.7" right="0.7" top="0.75" bottom="0.75" header="0.3" footer="0.3"/>
  <pageSetup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zoomScaleNormal="100" workbookViewId="0">
      <selection activeCell="P12" sqref="P12"/>
    </sheetView>
  </sheetViews>
  <sheetFormatPr defaultRowHeight="15" x14ac:dyDescent="0.25"/>
  <cols>
    <col min="1" max="1" width="8.5703125" bestFit="1" customWidth="1"/>
    <col min="2" max="2" width="24.28515625" bestFit="1" customWidth="1"/>
    <col min="3" max="3" width="11.28515625" bestFit="1" customWidth="1"/>
    <col min="4" max="4" width="14" bestFit="1" customWidth="1"/>
    <col min="5" max="5" width="11.85546875" bestFit="1" customWidth="1"/>
    <col min="6" max="6" width="14.140625" bestFit="1" customWidth="1"/>
    <col min="7" max="7" width="17.7109375" bestFit="1" customWidth="1"/>
    <col min="8" max="8" width="15.140625" bestFit="1" customWidth="1"/>
    <col min="9" max="9" width="13.140625" bestFit="1" customWidth="1"/>
    <col min="10" max="10" width="19.7109375" bestFit="1" customWidth="1"/>
    <col min="11" max="11" width="19" bestFit="1" customWidth="1"/>
    <col min="12" max="12" width="21.5703125" customWidth="1"/>
  </cols>
  <sheetData>
    <row r="2" spans="1:12" x14ac:dyDescent="0.25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" customFormat="1" ht="60" x14ac:dyDescent="0.25">
      <c r="A3" s="2" t="s">
        <v>0</v>
      </c>
      <c r="B3" s="3" t="s">
        <v>13</v>
      </c>
      <c r="C3" s="2" t="s">
        <v>1</v>
      </c>
      <c r="D3" s="2" t="s">
        <v>2</v>
      </c>
      <c r="E3" s="2" t="s">
        <v>5</v>
      </c>
      <c r="F3" s="3" t="s">
        <v>15</v>
      </c>
      <c r="G3" s="3" t="s">
        <v>14</v>
      </c>
      <c r="H3" s="3" t="s">
        <v>3</v>
      </c>
      <c r="I3" s="3" t="s">
        <v>4</v>
      </c>
      <c r="J3" s="4" t="s">
        <v>16</v>
      </c>
      <c r="K3" s="4" t="s">
        <v>17</v>
      </c>
      <c r="L3" s="4" t="s">
        <v>25</v>
      </c>
    </row>
    <row r="4" spans="1:12" x14ac:dyDescent="0.25">
      <c r="A4" s="5" t="s">
        <v>6</v>
      </c>
      <c r="B4" s="6">
        <v>35359</v>
      </c>
      <c r="C4" s="7">
        <v>16.940000000000001</v>
      </c>
      <c r="D4" s="7">
        <v>25.41</v>
      </c>
      <c r="E4" s="7">
        <f>SUM(C4*0.25)+C4</f>
        <v>21.175000000000001</v>
      </c>
      <c r="F4" s="7">
        <v>3.5</v>
      </c>
      <c r="G4" s="5">
        <v>40</v>
      </c>
      <c r="H4" s="5">
        <v>16</v>
      </c>
      <c r="I4" s="5">
        <v>8</v>
      </c>
      <c r="J4" s="7">
        <f>SUM(C4*40)*0.35</f>
        <v>237.16</v>
      </c>
      <c r="K4" s="7">
        <f>SUM(C4*40)*0.35</f>
        <v>237.16</v>
      </c>
      <c r="L4" s="7">
        <f>SUM((C4*G4)+(D4*H4)+(E4*I4)+(F4*7)+J4+K4)*2</f>
        <v>3504.7600000000007</v>
      </c>
    </row>
    <row r="5" spans="1:12" x14ac:dyDescent="0.25">
      <c r="A5" s="5" t="s">
        <v>7</v>
      </c>
      <c r="B5" s="6">
        <v>43251</v>
      </c>
      <c r="C5" s="7">
        <v>20.72</v>
      </c>
      <c r="D5" s="7">
        <v>31.08</v>
      </c>
      <c r="E5" s="7">
        <f t="shared" ref="E5:E10" si="0">SUM(C5*0.25)+C5</f>
        <v>25.9</v>
      </c>
      <c r="F5" s="7">
        <v>3.5</v>
      </c>
      <c r="G5" s="5">
        <v>40</v>
      </c>
      <c r="H5" s="5">
        <v>16</v>
      </c>
      <c r="I5" s="5">
        <v>8</v>
      </c>
      <c r="J5" s="7">
        <f t="shared" ref="J5:J10" si="1">SUM(C5*40)*0.35</f>
        <v>290.08</v>
      </c>
      <c r="K5" s="7">
        <f t="shared" ref="K5:K10" si="2">SUM(C5*40)*0.35</f>
        <v>290.08</v>
      </c>
      <c r="L5" s="7">
        <f t="shared" ref="L5:L10" si="3">SUM((C5*G5)+(D5*H5)+(E5*I5)+(F5*7)+J5+K5)*2</f>
        <v>4275.88</v>
      </c>
    </row>
    <row r="6" spans="1:12" x14ac:dyDescent="0.25">
      <c r="A6" s="5" t="s">
        <v>8</v>
      </c>
      <c r="B6" s="6">
        <v>52329</v>
      </c>
      <c r="C6" s="7">
        <v>25.07</v>
      </c>
      <c r="D6" s="7">
        <v>34.229999999999997</v>
      </c>
      <c r="E6" s="7">
        <f t="shared" si="0"/>
        <v>31.337499999999999</v>
      </c>
      <c r="F6" s="7">
        <v>3.5</v>
      </c>
      <c r="G6" s="5">
        <v>40</v>
      </c>
      <c r="H6" s="5">
        <v>16</v>
      </c>
      <c r="I6" s="5">
        <v>8</v>
      </c>
      <c r="J6" s="7">
        <f t="shared" si="1"/>
        <v>350.97999999999996</v>
      </c>
      <c r="K6" s="7">
        <f t="shared" si="2"/>
        <v>350.97999999999996</v>
      </c>
      <c r="L6" s="7">
        <f t="shared" si="3"/>
        <v>5055.28</v>
      </c>
    </row>
    <row r="7" spans="1:12" x14ac:dyDescent="0.25">
      <c r="A7" s="5" t="s">
        <v>9</v>
      </c>
      <c r="B7" s="6">
        <v>62722</v>
      </c>
      <c r="C7" s="7">
        <v>30.05</v>
      </c>
      <c r="D7" s="7">
        <v>34.229999999999997</v>
      </c>
      <c r="E7" s="7">
        <f t="shared" si="0"/>
        <v>37.5625</v>
      </c>
      <c r="F7" s="7">
        <v>3.5</v>
      </c>
      <c r="G7" s="5">
        <v>40</v>
      </c>
      <c r="H7" s="5">
        <v>16</v>
      </c>
      <c r="I7" s="5">
        <v>8</v>
      </c>
      <c r="J7" s="7">
        <f t="shared" si="1"/>
        <v>420.7</v>
      </c>
      <c r="K7" s="7">
        <f t="shared" si="2"/>
        <v>420.7</v>
      </c>
      <c r="L7" s="7">
        <f t="shared" si="3"/>
        <v>5832.1599999999989</v>
      </c>
    </row>
    <row r="8" spans="1:12" x14ac:dyDescent="0.25">
      <c r="A8" s="5" t="s">
        <v>10</v>
      </c>
      <c r="B8" s="6">
        <v>74584</v>
      </c>
      <c r="C8" s="7">
        <v>35.74</v>
      </c>
      <c r="D8" s="7">
        <v>35.74</v>
      </c>
      <c r="E8" s="7">
        <f t="shared" si="0"/>
        <v>44.675000000000004</v>
      </c>
      <c r="F8" s="7">
        <v>3.5</v>
      </c>
      <c r="G8" s="5">
        <v>40</v>
      </c>
      <c r="H8" s="5">
        <v>16</v>
      </c>
      <c r="I8" s="5">
        <v>8</v>
      </c>
      <c r="J8" s="7">
        <f t="shared" si="1"/>
        <v>500.36</v>
      </c>
      <c r="K8" s="7">
        <f t="shared" si="2"/>
        <v>500.36</v>
      </c>
      <c r="L8" s="7">
        <f t="shared" si="3"/>
        <v>6768.1200000000008</v>
      </c>
    </row>
    <row r="9" spans="1:12" x14ac:dyDescent="0.25">
      <c r="A9" s="5" t="s">
        <v>11</v>
      </c>
      <c r="B9" s="6">
        <v>88136</v>
      </c>
      <c r="C9" s="7">
        <v>42.23</v>
      </c>
      <c r="D9" s="7">
        <v>42.23</v>
      </c>
      <c r="E9" s="7">
        <f t="shared" si="0"/>
        <v>52.787499999999994</v>
      </c>
      <c r="F9" s="7">
        <v>3.5</v>
      </c>
      <c r="G9" s="5">
        <v>40</v>
      </c>
      <c r="H9" s="5">
        <v>16</v>
      </c>
      <c r="I9" s="5">
        <v>8</v>
      </c>
      <c r="J9" s="7">
        <f t="shared" si="1"/>
        <v>591.21999999999991</v>
      </c>
      <c r="K9" s="7">
        <f t="shared" si="2"/>
        <v>591.21999999999991</v>
      </c>
      <c r="L9" s="7">
        <f t="shared" si="3"/>
        <v>7988.239999999998</v>
      </c>
    </row>
    <row r="10" spans="1:12" x14ac:dyDescent="0.25">
      <c r="A10" s="5" t="s">
        <v>12</v>
      </c>
      <c r="B10" s="6">
        <v>103672</v>
      </c>
      <c r="C10" s="7">
        <v>49.68</v>
      </c>
      <c r="D10" s="7">
        <v>49.68</v>
      </c>
      <c r="E10" s="7">
        <f t="shared" si="0"/>
        <v>62.1</v>
      </c>
      <c r="F10" s="7">
        <v>3.5</v>
      </c>
      <c r="G10" s="5">
        <v>40</v>
      </c>
      <c r="H10" s="5">
        <v>16</v>
      </c>
      <c r="I10" s="5">
        <v>8</v>
      </c>
      <c r="J10" s="7">
        <f t="shared" si="1"/>
        <v>695.52</v>
      </c>
      <c r="K10" s="7">
        <f t="shared" si="2"/>
        <v>695.52</v>
      </c>
      <c r="L10" s="7">
        <f t="shared" si="3"/>
        <v>9388.84</v>
      </c>
    </row>
    <row r="11" spans="1:12" x14ac:dyDescent="0.25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60" x14ac:dyDescent="0.25">
      <c r="A12" s="2" t="s">
        <v>0</v>
      </c>
      <c r="B12" s="3" t="s">
        <v>13</v>
      </c>
      <c r="C12" s="2" t="s">
        <v>1</v>
      </c>
      <c r="D12" s="2" t="s">
        <v>2</v>
      </c>
      <c r="E12" s="2" t="s">
        <v>5</v>
      </c>
      <c r="F12" s="2" t="s">
        <v>15</v>
      </c>
      <c r="G12" s="2" t="s">
        <v>14</v>
      </c>
      <c r="H12" s="2" t="s">
        <v>3</v>
      </c>
      <c r="I12" s="2" t="s">
        <v>4</v>
      </c>
      <c r="J12" s="4" t="s">
        <v>19</v>
      </c>
      <c r="K12" s="4" t="s">
        <v>17</v>
      </c>
      <c r="L12" s="4" t="s">
        <v>25</v>
      </c>
    </row>
    <row r="13" spans="1:12" x14ac:dyDescent="0.25">
      <c r="A13" s="5" t="s">
        <v>6</v>
      </c>
      <c r="B13" s="6">
        <v>35359</v>
      </c>
      <c r="C13" s="7">
        <v>16.940000000000001</v>
      </c>
      <c r="D13" s="7">
        <v>25.41</v>
      </c>
      <c r="E13" s="7">
        <f>SUM(C13*0.25)+C13</f>
        <v>21.175000000000001</v>
      </c>
      <c r="F13" s="8">
        <v>3.5</v>
      </c>
      <c r="G13" s="5">
        <v>40</v>
      </c>
      <c r="H13" s="5">
        <v>16</v>
      </c>
      <c r="I13" s="5">
        <v>8</v>
      </c>
      <c r="J13" s="7">
        <f>SUM(C13*40)*0.3</f>
        <v>203.28</v>
      </c>
      <c r="K13" s="7">
        <f>SUM(C13*40)*0.35</f>
        <v>237.16</v>
      </c>
      <c r="L13" s="7">
        <f t="shared" ref="L13:L19" si="4">SUM((C13*G13)+(D13*H13)+(E13*I13)+(F13*7)+J13+K13)*2</f>
        <v>3437.0000000000005</v>
      </c>
    </row>
    <row r="14" spans="1:12" x14ac:dyDescent="0.25">
      <c r="A14" s="5" t="s">
        <v>7</v>
      </c>
      <c r="B14" s="6">
        <v>43251</v>
      </c>
      <c r="C14" s="7">
        <v>20.72</v>
      </c>
      <c r="D14" s="7">
        <v>31.08</v>
      </c>
      <c r="E14" s="7">
        <f t="shared" ref="E14:E19" si="5">SUM(C14*0.25)+C14</f>
        <v>25.9</v>
      </c>
      <c r="F14" s="8">
        <v>3.5</v>
      </c>
      <c r="G14" s="5">
        <v>40</v>
      </c>
      <c r="H14" s="5">
        <v>16</v>
      </c>
      <c r="I14" s="5">
        <v>8</v>
      </c>
      <c r="J14" s="7">
        <f t="shared" ref="J14:J19" si="6">SUM(C14*40)*0.3</f>
        <v>248.64</v>
      </c>
      <c r="K14" s="7">
        <f t="shared" ref="K14:K19" si="7">SUM(C14*40)*0.35</f>
        <v>290.08</v>
      </c>
      <c r="L14" s="7">
        <f t="shared" si="4"/>
        <v>4193</v>
      </c>
    </row>
    <row r="15" spans="1:12" x14ac:dyDescent="0.25">
      <c r="A15" s="5" t="s">
        <v>8</v>
      </c>
      <c r="B15" s="6">
        <v>52329</v>
      </c>
      <c r="C15" s="7">
        <v>25.07</v>
      </c>
      <c r="D15" s="7">
        <v>34.229999999999997</v>
      </c>
      <c r="E15" s="7">
        <f t="shared" si="5"/>
        <v>31.337499999999999</v>
      </c>
      <c r="F15" s="8">
        <v>3.5</v>
      </c>
      <c r="G15" s="5">
        <v>40</v>
      </c>
      <c r="H15" s="5">
        <v>16</v>
      </c>
      <c r="I15" s="5">
        <v>8</v>
      </c>
      <c r="J15" s="7">
        <f t="shared" si="6"/>
        <v>300.83999999999997</v>
      </c>
      <c r="K15" s="7">
        <f t="shared" si="7"/>
        <v>350.97999999999996</v>
      </c>
      <c r="L15" s="7">
        <f t="shared" si="4"/>
        <v>4955</v>
      </c>
    </row>
    <row r="16" spans="1:12" x14ac:dyDescent="0.25">
      <c r="A16" s="5" t="s">
        <v>9</v>
      </c>
      <c r="B16" s="6">
        <v>62722</v>
      </c>
      <c r="C16" s="7">
        <v>30.05</v>
      </c>
      <c r="D16" s="7">
        <v>34.229999999999997</v>
      </c>
      <c r="E16" s="7">
        <f t="shared" si="5"/>
        <v>37.5625</v>
      </c>
      <c r="F16" s="8">
        <v>3.5</v>
      </c>
      <c r="G16" s="5">
        <v>40</v>
      </c>
      <c r="H16" s="5">
        <v>16</v>
      </c>
      <c r="I16" s="5">
        <v>8</v>
      </c>
      <c r="J16" s="7">
        <f t="shared" si="6"/>
        <v>360.59999999999997</v>
      </c>
      <c r="K16" s="7">
        <f t="shared" si="7"/>
        <v>420.7</v>
      </c>
      <c r="L16" s="7">
        <f t="shared" si="4"/>
        <v>5711.9599999999991</v>
      </c>
    </row>
    <row r="17" spans="1:12" x14ac:dyDescent="0.25">
      <c r="A17" s="5" t="s">
        <v>10</v>
      </c>
      <c r="B17" s="6">
        <v>74584</v>
      </c>
      <c r="C17" s="7">
        <v>35.74</v>
      </c>
      <c r="D17" s="7">
        <v>35.74</v>
      </c>
      <c r="E17" s="7">
        <f t="shared" si="5"/>
        <v>44.675000000000004</v>
      </c>
      <c r="F17" s="8">
        <v>3.5</v>
      </c>
      <c r="G17" s="5">
        <v>40</v>
      </c>
      <c r="H17" s="5">
        <v>16</v>
      </c>
      <c r="I17" s="5">
        <v>8</v>
      </c>
      <c r="J17" s="7">
        <f t="shared" si="6"/>
        <v>428.88000000000005</v>
      </c>
      <c r="K17" s="7">
        <f t="shared" si="7"/>
        <v>500.36</v>
      </c>
      <c r="L17" s="7">
        <f t="shared" si="4"/>
        <v>6625.1600000000008</v>
      </c>
    </row>
    <row r="18" spans="1:12" x14ac:dyDescent="0.25">
      <c r="A18" s="5" t="s">
        <v>11</v>
      </c>
      <c r="B18" s="6">
        <v>88136</v>
      </c>
      <c r="C18" s="7">
        <v>42.23</v>
      </c>
      <c r="D18" s="7">
        <v>42.23</v>
      </c>
      <c r="E18" s="7">
        <f t="shared" si="5"/>
        <v>52.787499999999994</v>
      </c>
      <c r="F18" s="8">
        <v>3.5</v>
      </c>
      <c r="G18" s="5">
        <v>40</v>
      </c>
      <c r="H18" s="5">
        <v>16</v>
      </c>
      <c r="I18" s="5">
        <v>8</v>
      </c>
      <c r="J18" s="7">
        <f t="shared" si="6"/>
        <v>506.75999999999993</v>
      </c>
      <c r="K18" s="7">
        <f t="shared" si="7"/>
        <v>591.21999999999991</v>
      </c>
      <c r="L18" s="7">
        <f t="shared" si="4"/>
        <v>7819.3199999999979</v>
      </c>
    </row>
    <row r="19" spans="1:12" x14ac:dyDescent="0.25">
      <c r="A19" s="5" t="s">
        <v>12</v>
      </c>
      <c r="B19" s="6">
        <v>103672</v>
      </c>
      <c r="C19" s="7">
        <v>49.68</v>
      </c>
      <c r="D19" s="7">
        <v>49.68</v>
      </c>
      <c r="E19" s="7">
        <f t="shared" si="5"/>
        <v>62.1</v>
      </c>
      <c r="F19" s="8">
        <v>3.5</v>
      </c>
      <c r="G19" s="5">
        <v>40</v>
      </c>
      <c r="H19" s="5">
        <v>16</v>
      </c>
      <c r="I19" s="5">
        <v>8</v>
      </c>
      <c r="J19" s="7">
        <f t="shared" si="6"/>
        <v>596.16</v>
      </c>
      <c r="K19" s="7">
        <f t="shared" si="7"/>
        <v>695.52</v>
      </c>
      <c r="L19" s="7">
        <f t="shared" si="4"/>
        <v>9190.119999999999</v>
      </c>
    </row>
    <row r="20" spans="1:12" x14ac:dyDescent="0.25">
      <c r="A20" s="62" t="s">
        <v>20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2" ht="60" x14ac:dyDescent="0.25">
      <c r="A21" s="2" t="s">
        <v>0</v>
      </c>
      <c r="B21" s="3" t="s">
        <v>13</v>
      </c>
      <c r="C21" s="2" t="s">
        <v>1</v>
      </c>
      <c r="D21" s="2" t="s">
        <v>2</v>
      </c>
      <c r="E21" s="2" t="s">
        <v>5</v>
      </c>
      <c r="F21" s="2" t="s">
        <v>15</v>
      </c>
      <c r="G21" s="2" t="s">
        <v>14</v>
      </c>
      <c r="H21" s="2" t="s">
        <v>3</v>
      </c>
      <c r="I21" s="2" t="s">
        <v>4</v>
      </c>
      <c r="J21" s="4" t="s">
        <v>16</v>
      </c>
      <c r="K21" s="4" t="s">
        <v>17</v>
      </c>
      <c r="L21" s="4" t="s">
        <v>25</v>
      </c>
    </row>
    <row r="22" spans="1:12" x14ac:dyDescent="0.25">
      <c r="A22" s="5" t="s">
        <v>6</v>
      </c>
      <c r="B22" s="6">
        <v>35359</v>
      </c>
      <c r="C22" s="7">
        <v>16.940000000000001</v>
      </c>
      <c r="D22" s="7">
        <v>25.41</v>
      </c>
      <c r="E22" s="7">
        <f>SUM(C22*0.25)+C22</f>
        <v>21.175000000000001</v>
      </c>
      <c r="F22" s="8">
        <v>3.5</v>
      </c>
      <c r="G22" s="5">
        <v>40</v>
      </c>
      <c r="H22" s="5">
        <v>16</v>
      </c>
      <c r="I22" s="5">
        <v>8</v>
      </c>
      <c r="J22" s="7">
        <f>SUM(C22*40)*0.35</f>
        <v>237.16</v>
      </c>
      <c r="K22" s="7">
        <f>SUM(C22*40)*0.35</f>
        <v>237.16</v>
      </c>
      <c r="L22" s="7">
        <f t="shared" ref="L22:L28" si="8">SUM((C22*G22)+(D22*H22)+(E22*I22)+(F22*7)+J22+K22)*2</f>
        <v>3504.7600000000007</v>
      </c>
    </row>
    <row r="23" spans="1:12" x14ac:dyDescent="0.25">
      <c r="A23" s="5" t="s">
        <v>7</v>
      </c>
      <c r="B23" s="6">
        <v>43251</v>
      </c>
      <c r="C23" s="7">
        <v>20.72</v>
      </c>
      <c r="D23" s="7">
        <v>31.08</v>
      </c>
      <c r="E23" s="7">
        <f t="shared" ref="E23:E28" si="9">SUM(C23*0.25)+C23</f>
        <v>25.9</v>
      </c>
      <c r="F23" s="8">
        <v>3.5</v>
      </c>
      <c r="G23" s="5">
        <v>40</v>
      </c>
      <c r="H23" s="5">
        <v>16</v>
      </c>
      <c r="I23" s="5">
        <v>8</v>
      </c>
      <c r="J23" s="7">
        <f t="shared" ref="J23:J28" si="10">SUM(C23*40)*0.35</f>
        <v>290.08</v>
      </c>
      <c r="K23" s="7">
        <f t="shared" ref="K23:K28" si="11">SUM(C23*40)*0.35</f>
        <v>290.08</v>
      </c>
      <c r="L23" s="7">
        <f t="shared" si="8"/>
        <v>4275.88</v>
      </c>
    </row>
    <row r="24" spans="1:12" x14ac:dyDescent="0.25">
      <c r="A24" s="5" t="s">
        <v>8</v>
      </c>
      <c r="B24" s="6">
        <v>52329</v>
      </c>
      <c r="C24" s="7">
        <v>25.07</v>
      </c>
      <c r="D24" s="7">
        <v>34.229999999999997</v>
      </c>
      <c r="E24" s="7">
        <f t="shared" si="9"/>
        <v>31.337499999999999</v>
      </c>
      <c r="F24" s="8">
        <v>3.5</v>
      </c>
      <c r="G24" s="5">
        <v>40</v>
      </c>
      <c r="H24" s="5">
        <v>16</v>
      </c>
      <c r="I24" s="5">
        <v>8</v>
      </c>
      <c r="J24" s="7">
        <f t="shared" si="10"/>
        <v>350.97999999999996</v>
      </c>
      <c r="K24" s="7">
        <f t="shared" si="11"/>
        <v>350.97999999999996</v>
      </c>
      <c r="L24" s="7">
        <f t="shared" si="8"/>
        <v>5055.28</v>
      </c>
    </row>
    <row r="25" spans="1:12" x14ac:dyDescent="0.25">
      <c r="A25" s="5" t="s">
        <v>9</v>
      </c>
      <c r="B25" s="6">
        <v>62722</v>
      </c>
      <c r="C25" s="7">
        <v>30.05</v>
      </c>
      <c r="D25" s="7">
        <v>34.229999999999997</v>
      </c>
      <c r="E25" s="7">
        <f t="shared" si="9"/>
        <v>37.5625</v>
      </c>
      <c r="F25" s="8">
        <v>3.5</v>
      </c>
      <c r="G25" s="5">
        <v>40</v>
      </c>
      <c r="H25" s="5">
        <v>16</v>
      </c>
      <c r="I25" s="5">
        <v>8</v>
      </c>
      <c r="J25" s="7">
        <f t="shared" si="10"/>
        <v>420.7</v>
      </c>
      <c r="K25" s="7">
        <f t="shared" si="11"/>
        <v>420.7</v>
      </c>
      <c r="L25" s="7">
        <f t="shared" si="8"/>
        <v>5832.1599999999989</v>
      </c>
    </row>
    <row r="26" spans="1:12" x14ac:dyDescent="0.25">
      <c r="A26" s="5" t="s">
        <v>10</v>
      </c>
      <c r="B26" s="6">
        <v>74584</v>
      </c>
      <c r="C26" s="7">
        <v>35.74</v>
      </c>
      <c r="D26" s="7">
        <v>35.74</v>
      </c>
      <c r="E26" s="7">
        <f t="shared" si="9"/>
        <v>44.675000000000004</v>
      </c>
      <c r="F26" s="8">
        <v>3.5</v>
      </c>
      <c r="G26" s="5">
        <v>40</v>
      </c>
      <c r="H26" s="5">
        <v>16</v>
      </c>
      <c r="I26" s="5">
        <v>8</v>
      </c>
      <c r="J26" s="7">
        <f t="shared" si="10"/>
        <v>500.36</v>
      </c>
      <c r="K26" s="7">
        <f t="shared" si="11"/>
        <v>500.36</v>
      </c>
      <c r="L26" s="7">
        <f t="shared" si="8"/>
        <v>6768.1200000000008</v>
      </c>
    </row>
    <row r="27" spans="1:12" x14ac:dyDescent="0.25">
      <c r="A27" s="5" t="s">
        <v>11</v>
      </c>
      <c r="B27" s="6">
        <v>88136</v>
      </c>
      <c r="C27" s="7">
        <v>42.23</v>
      </c>
      <c r="D27" s="7">
        <v>42.23</v>
      </c>
      <c r="E27" s="7">
        <f t="shared" si="9"/>
        <v>52.787499999999994</v>
      </c>
      <c r="F27" s="8">
        <v>3.5</v>
      </c>
      <c r="G27" s="5">
        <v>40</v>
      </c>
      <c r="H27" s="5">
        <v>16</v>
      </c>
      <c r="I27" s="5">
        <v>8</v>
      </c>
      <c r="J27" s="7">
        <f t="shared" si="10"/>
        <v>591.21999999999991</v>
      </c>
      <c r="K27" s="7">
        <f t="shared" si="11"/>
        <v>591.21999999999991</v>
      </c>
      <c r="L27" s="7">
        <f t="shared" si="8"/>
        <v>7988.239999999998</v>
      </c>
    </row>
    <row r="28" spans="1:12" x14ac:dyDescent="0.25">
      <c r="A28" s="5" t="s">
        <v>12</v>
      </c>
      <c r="B28" s="6">
        <v>103672</v>
      </c>
      <c r="C28" s="7">
        <v>49.68</v>
      </c>
      <c r="D28" s="7">
        <v>49.68</v>
      </c>
      <c r="E28" s="7">
        <f t="shared" si="9"/>
        <v>62.1</v>
      </c>
      <c r="F28" s="8">
        <v>3.5</v>
      </c>
      <c r="G28" s="5">
        <v>40</v>
      </c>
      <c r="H28" s="5">
        <v>16</v>
      </c>
      <c r="I28" s="5">
        <v>8</v>
      </c>
      <c r="J28" s="7">
        <f t="shared" si="10"/>
        <v>695.52</v>
      </c>
      <c r="K28" s="7">
        <f t="shared" si="11"/>
        <v>695.52</v>
      </c>
      <c r="L28" s="7">
        <f t="shared" si="8"/>
        <v>9388.84</v>
      </c>
    </row>
    <row r="29" spans="1:12" x14ac:dyDescent="0.25">
      <c r="A29" s="62" t="s">
        <v>22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2" ht="60" x14ac:dyDescent="0.25">
      <c r="A30" s="2" t="s">
        <v>0</v>
      </c>
      <c r="B30" s="3" t="s">
        <v>13</v>
      </c>
      <c r="C30" s="2" t="s">
        <v>1</v>
      </c>
      <c r="D30" s="2" t="s">
        <v>2</v>
      </c>
      <c r="E30" s="2" t="s">
        <v>5</v>
      </c>
      <c r="F30" s="2" t="s">
        <v>15</v>
      </c>
      <c r="G30" s="2" t="s">
        <v>14</v>
      </c>
      <c r="H30" s="2" t="s">
        <v>3</v>
      </c>
      <c r="I30" s="2" t="s">
        <v>4</v>
      </c>
      <c r="J30" s="4" t="s">
        <v>24</v>
      </c>
      <c r="K30" s="4" t="s">
        <v>23</v>
      </c>
      <c r="L30" s="4" t="s">
        <v>25</v>
      </c>
    </row>
    <row r="31" spans="1:12" x14ac:dyDescent="0.25">
      <c r="A31" s="5" t="s">
        <v>6</v>
      </c>
      <c r="B31" s="6">
        <v>35359</v>
      </c>
      <c r="C31" s="7">
        <v>16.940000000000001</v>
      </c>
      <c r="D31" s="7">
        <v>25.41</v>
      </c>
      <c r="E31" s="7">
        <f>SUM(C31*0.25)+C31</f>
        <v>21.175000000000001</v>
      </c>
      <c r="F31" s="5">
        <v>0</v>
      </c>
      <c r="G31" s="5">
        <v>40</v>
      </c>
      <c r="H31" s="5">
        <v>16</v>
      </c>
      <c r="I31" s="5">
        <v>8</v>
      </c>
      <c r="J31" s="7">
        <f>SUM(C31*40)*0.1</f>
        <v>67.760000000000005</v>
      </c>
      <c r="K31" s="5">
        <v>0</v>
      </c>
      <c r="L31" s="7">
        <f t="shared" ref="L31:L37" si="12">SUM((C31*G31)+(D31*H31)+(E31*I31)+(F31*7)+J31+K31)*2</f>
        <v>2642.6400000000003</v>
      </c>
    </row>
    <row r="32" spans="1:12" x14ac:dyDescent="0.25">
      <c r="A32" s="5" t="s">
        <v>7</v>
      </c>
      <c r="B32" s="6">
        <v>43251</v>
      </c>
      <c r="C32" s="7">
        <v>20.72</v>
      </c>
      <c r="D32" s="7">
        <v>31.08</v>
      </c>
      <c r="E32" s="7">
        <f t="shared" ref="E32:E37" si="13">SUM(C32*0.25)+C32</f>
        <v>25.9</v>
      </c>
      <c r="F32" s="5">
        <v>0</v>
      </c>
      <c r="G32" s="5">
        <v>40</v>
      </c>
      <c r="H32" s="5">
        <v>16</v>
      </c>
      <c r="I32" s="5">
        <v>8</v>
      </c>
      <c r="J32" s="7">
        <f t="shared" ref="J32:J37" si="14">SUM(C32*40)*0.1</f>
        <v>82.88</v>
      </c>
      <c r="K32" s="5">
        <v>0</v>
      </c>
      <c r="L32" s="7">
        <f t="shared" si="12"/>
        <v>3232.3199999999997</v>
      </c>
    </row>
    <row r="33" spans="1:12" x14ac:dyDescent="0.25">
      <c r="A33" s="5" t="s">
        <v>8</v>
      </c>
      <c r="B33" s="6">
        <v>52329</v>
      </c>
      <c r="C33" s="7">
        <v>25.07</v>
      </c>
      <c r="D33" s="7">
        <v>34.229999999999997</v>
      </c>
      <c r="E33" s="7">
        <f t="shared" si="13"/>
        <v>31.337499999999999</v>
      </c>
      <c r="F33" s="5">
        <v>0</v>
      </c>
      <c r="G33" s="5">
        <v>40</v>
      </c>
      <c r="H33" s="5">
        <v>16</v>
      </c>
      <c r="I33" s="5">
        <v>8</v>
      </c>
      <c r="J33" s="7">
        <f t="shared" si="14"/>
        <v>100.28</v>
      </c>
      <c r="K33" s="5">
        <v>0</v>
      </c>
      <c r="L33" s="7">
        <f t="shared" si="12"/>
        <v>3802.92</v>
      </c>
    </row>
    <row r="34" spans="1:12" x14ac:dyDescent="0.25">
      <c r="A34" s="5" t="s">
        <v>9</v>
      </c>
      <c r="B34" s="6">
        <v>62722</v>
      </c>
      <c r="C34" s="7">
        <v>30.05</v>
      </c>
      <c r="D34" s="7">
        <v>34.229999999999997</v>
      </c>
      <c r="E34" s="7">
        <f t="shared" si="13"/>
        <v>37.5625</v>
      </c>
      <c r="F34" s="5">
        <v>0</v>
      </c>
      <c r="G34" s="5">
        <v>40</v>
      </c>
      <c r="H34" s="5">
        <v>16</v>
      </c>
      <c r="I34" s="5">
        <v>8</v>
      </c>
      <c r="J34" s="7">
        <f t="shared" si="14"/>
        <v>120.2</v>
      </c>
      <c r="K34" s="5">
        <v>0</v>
      </c>
      <c r="L34" s="7">
        <f t="shared" si="12"/>
        <v>4340.7599999999993</v>
      </c>
    </row>
    <row r="35" spans="1:12" x14ac:dyDescent="0.25">
      <c r="A35" s="5" t="s">
        <v>10</v>
      </c>
      <c r="B35" s="6">
        <v>74584</v>
      </c>
      <c r="C35" s="7">
        <v>35.74</v>
      </c>
      <c r="D35" s="7">
        <v>35.74</v>
      </c>
      <c r="E35" s="7">
        <f t="shared" si="13"/>
        <v>44.675000000000004</v>
      </c>
      <c r="F35" s="5">
        <v>0</v>
      </c>
      <c r="G35" s="5">
        <v>40</v>
      </c>
      <c r="H35" s="5">
        <v>16</v>
      </c>
      <c r="I35" s="5">
        <v>8</v>
      </c>
      <c r="J35" s="7">
        <f t="shared" si="14"/>
        <v>142.96</v>
      </c>
      <c r="K35" s="5">
        <v>0</v>
      </c>
      <c r="L35" s="7">
        <f t="shared" si="12"/>
        <v>5003.6000000000004</v>
      </c>
    </row>
    <row r="36" spans="1:12" x14ac:dyDescent="0.25">
      <c r="A36" s="5" t="s">
        <v>11</v>
      </c>
      <c r="B36" s="6">
        <v>88136</v>
      </c>
      <c r="C36" s="7">
        <v>42.23</v>
      </c>
      <c r="D36" s="7">
        <v>42.23</v>
      </c>
      <c r="E36" s="7">
        <f t="shared" si="13"/>
        <v>52.787499999999994</v>
      </c>
      <c r="F36" s="5">
        <v>0</v>
      </c>
      <c r="G36" s="5">
        <v>40</v>
      </c>
      <c r="H36" s="5">
        <v>16</v>
      </c>
      <c r="I36" s="5">
        <v>8</v>
      </c>
      <c r="J36" s="7">
        <f t="shared" si="14"/>
        <v>168.92</v>
      </c>
      <c r="K36" s="5">
        <v>0</v>
      </c>
      <c r="L36" s="7">
        <f t="shared" si="12"/>
        <v>5912.1999999999989</v>
      </c>
    </row>
    <row r="37" spans="1:12" x14ac:dyDescent="0.25">
      <c r="A37" s="5" t="s">
        <v>12</v>
      </c>
      <c r="B37" s="6">
        <v>103672</v>
      </c>
      <c r="C37" s="7">
        <v>49.68</v>
      </c>
      <c r="D37" s="7">
        <v>49.68</v>
      </c>
      <c r="E37" s="7">
        <f t="shared" si="13"/>
        <v>62.1</v>
      </c>
      <c r="F37" s="5">
        <v>0</v>
      </c>
      <c r="G37" s="5">
        <v>40</v>
      </c>
      <c r="H37" s="5">
        <v>16</v>
      </c>
      <c r="I37" s="5">
        <v>8</v>
      </c>
      <c r="J37" s="7">
        <f t="shared" si="14"/>
        <v>198.72000000000003</v>
      </c>
      <c r="K37" s="5">
        <v>0</v>
      </c>
      <c r="L37" s="7">
        <f t="shared" si="12"/>
        <v>6955.2000000000007</v>
      </c>
    </row>
  </sheetData>
  <mergeCells count="4">
    <mergeCell ref="A2:L2"/>
    <mergeCell ref="A11:L11"/>
    <mergeCell ref="A20:L20"/>
    <mergeCell ref="A29:L29"/>
  </mergeCell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D45" sqref="D45"/>
    </sheetView>
  </sheetViews>
  <sheetFormatPr defaultColWidth="9.140625" defaultRowHeight="12.75" customHeight="1" x14ac:dyDescent="0.25"/>
  <cols>
    <col min="1" max="1" width="35" style="10" customWidth="1"/>
    <col min="2" max="3" width="11.140625" style="10" customWidth="1"/>
    <col min="4" max="4" width="15" style="10" customWidth="1"/>
    <col min="5" max="5" width="5" style="10" customWidth="1"/>
    <col min="6" max="7" width="11.140625" style="10" customWidth="1"/>
    <col min="8" max="14" width="9.140625" style="10" customWidth="1"/>
    <col min="15" max="16384" width="9.140625" style="10"/>
  </cols>
  <sheetData>
    <row r="1" spans="1:14" ht="12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2.7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" customHeight="1" x14ac:dyDescent="0.25">
      <c r="A3" s="30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3.5" customHeight="1" x14ac:dyDescent="0.2">
      <c r="A4" s="11"/>
      <c r="B4" s="11"/>
      <c r="C4" s="11"/>
      <c r="D4" s="22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3.5" customHeight="1" x14ac:dyDescent="0.2">
      <c r="A5" s="16" t="s">
        <v>57</v>
      </c>
      <c r="B5" s="16"/>
      <c r="C5" s="27"/>
      <c r="D5" s="24">
        <v>15</v>
      </c>
      <c r="E5" s="19"/>
      <c r="F5" s="11"/>
      <c r="G5" s="11"/>
      <c r="H5" s="11"/>
      <c r="I5" s="11"/>
      <c r="J5" s="11"/>
      <c r="K5" s="11"/>
      <c r="L5" s="11"/>
      <c r="M5" s="11"/>
      <c r="N5" s="11"/>
    </row>
    <row r="6" spans="1:14" ht="12.75" customHeight="1" x14ac:dyDescent="0.2">
      <c r="A6" s="29" t="s">
        <v>56</v>
      </c>
      <c r="B6" s="11"/>
      <c r="C6" s="11"/>
      <c r="D6" s="28" t="s">
        <v>55</v>
      </c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3.5" customHeight="1" x14ac:dyDescent="0.2">
      <c r="A8" s="11"/>
      <c r="B8" s="11"/>
      <c r="C8" s="11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3.5" customHeight="1" x14ac:dyDescent="0.2">
      <c r="A9" s="16" t="s">
        <v>54</v>
      </c>
      <c r="B9" s="16"/>
      <c r="C9" s="27"/>
      <c r="D9" s="26">
        <v>55002</v>
      </c>
      <c r="E9" s="19"/>
      <c r="F9" s="11"/>
      <c r="G9" s="11"/>
      <c r="H9" s="11"/>
      <c r="I9" s="11"/>
      <c r="J9" s="11"/>
      <c r="K9" s="11"/>
      <c r="L9" s="11"/>
      <c r="M9" s="11"/>
      <c r="N9" s="11"/>
    </row>
    <row r="10" spans="1:14" ht="12.75" customHeight="1" x14ac:dyDescent="0.2">
      <c r="A10" s="25" t="s">
        <v>53</v>
      </c>
      <c r="B10" s="11"/>
      <c r="C10" s="11"/>
      <c r="D10" s="18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2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customHeight="1" x14ac:dyDescent="0.2">
      <c r="A12" s="11"/>
      <c r="B12" s="11"/>
      <c r="C12" s="11"/>
      <c r="D12" s="22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3.5" customHeight="1" x14ac:dyDescent="0.2">
      <c r="A13" s="16" t="s">
        <v>52</v>
      </c>
      <c r="B13" s="11"/>
      <c r="C13" s="21"/>
      <c r="D13" s="24">
        <v>4</v>
      </c>
      <c r="E13" s="19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2.75" customHeight="1" x14ac:dyDescent="0.2">
      <c r="A14" s="23" t="s">
        <v>51</v>
      </c>
      <c r="B14" s="11"/>
      <c r="C14" s="11"/>
      <c r="D14" s="18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3.5" customHeight="1" x14ac:dyDescent="0.2">
      <c r="A16" s="11"/>
      <c r="B16" s="11"/>
      <c r="C16" s="11"/>
      <c r="D16" s="22"/>
      <c r="E16" s="11"/>
      <c r="F16" s="17"/>
      <c r="G16" s="11"/>
      <c r="H16" s="11"/>
      <c r="I16" s="11"/>
      <c r="J16" s="11"/>
      <c r="K16" s="11"/>
      <c r="L16" s="11"/>
      <c r="M16" s="11"/>
      <c r="N16" s="11"/>
    </row>
    <row r="17" spans="1:14" ht="13.5" customHeight="1" x14ac:dyDescent="0.2">
      <c r="A17" s="11"/>
      <c r="B17" s="11"/>
      <c r="C17" s="21"/>
      <c r="D17" s="20" t="s">
        <v>50</v>
      </c>
      <c r="E17" s="19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2.75" customHeight="1" x14ac:dyDescent="0.2">
      <c r="A18" s="16"/>
      <c r="B18" s="11"/>
      <c r="C18" s="11"/>
      <c r="D18" s="18"/>
      <c r="E18" s="11"/>
      <c r="F18" s="17"/>
      <c r="G18" s="11"/>
      <c r="H18" s="11"/>
      <c r="I18" s="11"/>
      <c r="J18" s="11"/>
      <c r="K18" s="11"/>
      <c r="L18" s="11"/>
      <c r="M18" s="11"/>
      <c r="N18" s="11"/>
    </row>
    <row r="19" spans="1:14" ht="9" customHeight="1" x14ac:dyDescent="0.2">
      <c r="A19" s="11"/>
      <c r="B19" s="11"/>
      <c r="C19" s="11"/>
      <c r="D19" s="11"/>
      <c r="E19" s="11"/>
      <c r="F19" s="17"/>
      <c r="G19" s="11"/>
      <c r="H19" s="11"/>
      <c r="I19" s="11"/>
      <c r="J19" s="11"/>
      <c r="K19" s="11"/>
      <c r="L19" s="11"/>
      <c r="M19" s="11"/>
      <c r="N19" s="11"/>
    </row>
    <row r="20" spans="1:14" ht="9" customHeight="1" x14ac:dyDescent="0.2">
      <c r="A20" s="16"/>
      <c r="B20" s="11"/>
      <c r="C20" s="11"/>
      <c r="D20" s="11"/>
      <c r="E20" s="11"/>
      <c r="F20" s="15"/>
      <c r="G20" s="11"/>
      <c r="H20" s="11"/>
      <c r="I20" s="11"/>
      <c r="J20" s="11"/>
      <c r="K20" s="11"/>
      <c r="L20" s="11"/>
      <c r="M20" s="11"/>
      <c r="N20" s="11"/>
    </row>
    <row r="21" spans="1:14" ht="9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23.25" customHeight="1" x14ac:dyDescent="0.35">
      <c r="A22" s="11"/>
      <c r="B22" s="11"/>
      <c r="C22" s="14" t="s">
        <v>49</v>
      </c>
      <c r="D22" s="12"/>
      <c r="E22" s="12"/>
      <c r="F22" s="13"/>
      <c r="G22" s="12"/>
      <c r="H22" s="11"/>
      <c r="I22" s="11"/>
      <c r="J22" s="11"/>
      <c r="K22" s="11"/>
      <c r="L22" s="11"/>
      <c r="M22" s="11"/>
      <c r="N22" s="11"/>
    </row>
    <row r="23" spans="1:14" ht="12.75" customHeight="1" x14ac:dyDescent="0.2">
      <c r="A23" s="11"/>
      <c r="B23" s="11"/>
      <c r="C23" s="11"/>
      <c r="D23" s="11"/>
      <c r="E23" s="11"/>
      <c r="F23" s="11" t="s">
        <v>48</v>
      </c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2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2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2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2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2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</sheetData>
  <hyperlinks>
    <hyperlink ref="D17" location="Answer!A1" display="Click for Answer"/>
    <hyperlink ref="D6" r:id="rId1"/>
  </hyperlinks>
  <pageMargins left="0.75" right="0.75" top="1" bottom="1" header="0.5" footer="0.5"/>
  <pageSetup paperSize="9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B45" sqref="B45"/>
    </sheetView>
  </sheetViews>
  <sheetFormatPr defaultColWidth="9.140625" defaultRowHeight="12.75" customHeight="1" x14ac:dyDescent="0.25"/>
  <cols>
    <col min="1" max="1" width="9.140625" style="10" customWidth="1"/>
    <col min="2" max="2" width="71.7109375" style="10" customWidth="1"/>
    <col min="3" max="4" width="9.140625" style="10" customWidth="1"/>
    <col min="5" max="5" width="13.28515625" style="10" customWidth="1"/>
    <col min="6" max="15" width="9.140625" style="10" customWidth="1"/>
    <col min="16" max="16384" width="9.140625" style="10"/>
  </cols>
  <sheetData>
    <row r="1" spans="1:15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2.7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2.7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7" customHeight="1" x14ac:dyDescent="0.35">
      <c r="A4" s="31"/>
      <c r="B4" s="41" t="s">
        <v>62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2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2.75" customHeight="1" x14ac:dyDescent="0.2">
      <c r="A6" s="31"/>
      <c r="B6" s="31"/>
      <c r="C6" s="31"/>
      <c r="D6" s="31"/>
      <c r="E6" s="40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8" customHeight="1" x14ac:dyDescent="0.25">
      <c r="A7" s="31"/>
      <c r="B7" s="37" t="s">
        <v>61</v>
      </c>
      <c r="C7" s="31"/>
      <c r="D7" s="36"/>
      <c r="E7" s="39">
        <f>+LookupTable!J6</f>
        <v>4890</v>
      </c>
      <c r="F7" s="34"/>
      <c r="G7" s="31"/>
      <c r="H7" s="31"/>
      <c r="I7" s="31"/>
      <c r="J7" s="31"/>
      <c r="K7" s="31"/>
      <c r="L7" s="31"/>
      <c r="M7" s="31"/>
      <c r="N7" s="31"/>
      <c r="O7" s="31"/>
    </row>
    <row r="8" spans="1:15" ht="13.5" customHeight="1" x14ac:dyDescent="0.2">
      <c r="A8" s="31"/>
      <c r="B8" s="31"/>
      <c r="C8" s="31"/>
      <c r="D8" s="31"/>
      <c r="E8" s="38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8.75" customHeight="1" x14ac:dyDescent="0.25">
      <c r="A9" s="31"/>
      <c r="B9" s="37" t="s">
        <v>60</v>
      </c>
      <c r="C9" s="31"/>
      <c r="D9" s="36"/>
      <c r="E9" s="35">
        <f>+LookupTable!J7</f>
        <v>188.07692307692307</v>
      </c>
      <c r="F9" s="34"/>
      <c r="G9" s="31"/>
      <c r="H9" s="31"/>
      <c r="I9" s="31"/>
      <c r="J9" s="31"/>
      <c r="K9" s="31"/>
      <c r="L9" s="31"/>
      <c r="M9" s="31"/>
      <c r="N9" s="31"/>
      <c r="O9" s="31"/>
    </row>
    <row r="10" spans="1:15" ht="12.75" customHeight="1" x14ac:dyDescent="0.2">
      <c r="A10" s="31"/>
      <c r="B10" s="31"/>
      <c r="C10" s="31"/>
      <c r="D10" s="31"/>
      <c r="E10" s="33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2.7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2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5" customHeight="1" x14ac:dyDescent="0.2">
      <c r="A13" s="31"/>
      <c r="B13" s="32" t="s">
        <v>59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2.7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2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2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2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2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12.7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2.75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2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ht="12.7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ht="12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12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12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12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ht="12.7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12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2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2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2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2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2.7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J5" sqref="J5"/>
    </sheetView>
  </sheetViews>
  <sheetFormatPr defaultColWidth="9.140625" defaultRowHeight="12.75" customHeight="1" x14ac:dyDescent="0.25"/>
  <cols>
    <col min="1" max="8" width="9.140625" style="10" customWidth="1"/>
    <col min="9" max="9" width="12.7109375" style="10" customWidth="1"/>
    <col min="10" max="10" width="12" style="10" customWidth="1"/>
    <col min="11" max="16384" width="9.140625" style="10"/>
  </cols>
  <sheetData>
    <row r="1" spans="1:10" ht="12.75" customHeight="1" x14ac:dyDescent="0.2">
      <c r="A1" s="56" t="s">
        <v>69</v>
      </c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I1" s="52" t="s">
        <v>68</v>
      </c>
    </row>
    <row r="2" spans="1:10" ht="12.75" customHeight="1" x14ac:dyDescent="0.2">
      <c r="A2" s="50">
        <v>1000</v>
      </c>
      <c r="B2" s="55">
        <v>16200</v>
      </c>
      <c r="C2" s="55">
        <v>18300</v>
      </c>
      <c r="D2" s="55">
        <v>20300</v>
      </c>
      <c r="E2" s="55">
        <v>21300</v>
      </c>
      <c r="F2" s="55">
        <v>23300</v>
      </c>
      <c r="G2" s="55">
        <v>24400</v>
      </c>
      <c r="I2" s="52" t="s">
        <v>67</v>
      </c>
      <c r="J2" s="54">
        <f>+'DOS COLA CALCULATOR'!D5</f>
        <v>15</v>
      </c>
    </row>
    <row r="3" spans="1:10" ht="12.75" customHeight="1" x14ac:dyDescent="0.2">
      <c r="A3" s="50">
        <v>28000</v>
      </c>
      <c r="B3" s="48">
        <v>16900</v>
      </c>
      <c r="C3" s="48">
        <v>19000</v>
      </c>
      <c r="D3" s="48">
        <v>21100</v>
      </c>
      <c r="E3" s="48">
        <v>22200</v>
      </c>
      <c r="F3" s="48">
        <v>24300</v>
      </c>
      <c r="G3" s="48">
        <v>25300</v>
      </c>
      <c r="I3" s="52" t="s">
        <v>66</v>
      </c>
      <c r="J3" s="53">
        <f>IF(('DOS COLA CALCULATOR'!D13&lt;7),('DOS COLA CALCULATOR'!D13+1),7)</f>
        <v>5</v>
      </c>
    </row>
    <row r="4" spans="1:10" ht="12.75" customHeight="1" x14ac:dyDescent="0.2">
      <c r="A4" s="50">
        <v>30000</v>
      </c>
      <c r="B4" s="49">
        <v>17600</v>
      </c>
      <c r="C4" s="49">
        <v>19800</v>
      </c>
      <c r="D4" s="49">
        <v>22000</v>
      </c>
      <c r="E4" s="49">
        <v>23100</v>
      </c>
      <c r="F4" s="48">
        <v>25300</v>
      </c>
      <c r="G4" s="48">
        <v>26400</v>
      </c>
    </row>
    <row r="5" spans="1:10" ht="13.5" customHeight="1" x14ac:dyDescent="0.2">
      <c r="A5" s="50">
        <v>33000</v>
      </c>
      <c r="B5" s="49">
        <v>18500</v>
      </c>
      <c r="C5" s="49">
        <v>20800</v>
      </c>
      <c r="D5" s="49">
        <v>23100</v>
      </c>
      <c r="E5" s="49">
        <v>24300</v>
      </c>
      <c r="F5" s="48">
        <v>26600</v>
      </c>
      <c r="G5" s="48">
        <v>27700</v>
      </c>
      <c r="I5" s="52" t="s">
        <v>65</v>
      </c>
      <c r="J5" s="42">
        <f>VLOOKUP('DOS COLA CALCULATOR'!D9,A1:G28,J3,1)</f>
        <v>32600</v>
      </c>
    </row>
    <row r="6" spans="1:10" ht="12.75" customHeight="1" x14ac:dyDescent="0.2">
      <c r="A6" s="50">
        <v>36000</v>
      </c>
      <c r="B6" s="49">
        <v>19400</v>
      </c>
      <c r="C6" s="49">
        <v>21800</v>
      </c>
      <c r="D6" s="49">
        <v>24200</v>
      </c>
      <c r="E6" s="49">
        <v>25400</v>
      </c>
      <c r="F6" s="48">
        <v>27800</v>
      </c>
      <c r="G6" s="48">
        <v>29000</v>
      </c>
      <c r="I6" s="52" t="s">
        <v>64</v>
      </c>
      <c r="J6" s="42">
        <f>(+J5*J2)/100</f>
        <v>4890</v>
      </c>
    </row>
    <row r="7" spans="1:10" ht="12.75" customHeight="1" x14ac:dyDescent="0.2">
      <c r="A7" s="50">
        <v>39000</v>
      </c>
      <c r="B7" s="49">
        <v>20200</v>
      </c>
      <c r="C7" s="49">
        <v>22800</v>
      </c>
      <c r="D7" s="49">
        <v>25300</v>
      </c>
      <c r="E7" s="49">
        <v>26600</v>
      </c>
      <c r="F7" s="48">
        <v>29100</v>
      </c>
      <c r="G7" s="48">
        <v>30400</v>
      </c>
      <c r="I7" s="52" t="s">
        <v>63</v>
      </c>
      <c r="J7" s="51">
        <f>+J6/26</f>
        <v>188.07692307692307</v>
      </c>
    </row>
    <row r="8" spans="1:10" ht="13.5" customHeight="1" x14ac:dyDescent="0.2">
      <c r="A8" s="50">
        <v>42000</v>
      </c>
      <c r="B8" s="49">
        <v>21000</v>
      </c>
      <c r="C8" s="49">
        <v>23700</v>
      </c>
      <c r="D8" s="49">
        <v>26300</v>
      </c>
      <c r="E8" s="49">
        <v>27600</v>
      </c>
      <c r="F8" s="48">
        <v>30200</v>
      </c>
      <c r="G8" s="48">
        <v>31600</v>
      </c>
    </row>
    <row r="9" spans="1:10" ht="12.75" customHeight="1" x14ac:dyDescent="0.2">
      <c r="A9" s="50">
        <v>45000</v>
      </c>
      <c r="B9" s="49">
        <v>21900</v>
      </c>
      <c r="C9" s="49">
        <v>24700</v>
      </c>
      <c r="D9" s="49">
        <v>27400</v>
      </c>
      <c r="E9" s="49">
        <v>28800</v>
      </c>
      <c r="F9" s="48">
        <v>31500</v>
      </c>
      <c r="G9" s="48">
        <v>32900</v>
      </c>
    </row>
    <row r="10" spans="1:10" ht="12.75" customHeight="1" x14ac:dyDescent="0.2">
      <c r="A10" s="50">
        <v>48000</v>
      </c>
      <c r="B10" s="49">
        <v>22700</v>
      </c>
      <c r="C10" s="49">
        <v>25600</v>
      </c>
      <c r="D10" s="49">
        <v>28400</v>
      </c>
      <c r="E10" s="49">
        <v>29800</v>
      </c>
      <c r="F10" s="48">
        <v>32700</v>
      </c>
      <c r="G10" s="48">
        <v>34100</v>
      </c>
    </row>
    <row r="11" spans="1:10" ht="12.75" customHeight="1" x14ac:dyDescent="0.2">
      <c r="A11" s="50">
        <v>51000</v>
      </c>
      <c r="B11" s="49">
        <v>23700</v>
      </c>
      <c r="C11" s="49">
        <v>26600</v>
      </c>
      <c r="D11" s="49">
        <v>29600</v>
      </c>
      <c r="E11" s="49">
        <v>31100</v>
      </c>
      <c r="F11" s="48">
        <v>34000</v>
      </c>
      <c r="G11" s="48">
        <v>35500</v>
      </c>
    </row>
    <row r="12" spans="1:10" ht="13.5" customHeight="1" x14ac:dyDescent="0.2">
      <c r="A12" s="50">
        <v>55000</v>
      </c>
      <c r="B12" s="49">
        <v>24800</v>
      </c>
      <c r="C12" s="49">
        <v>27900</v>
      </c>
      <c r="D12" s="49">
        <v>31000</v>
      </c>
      <c r="E12" s="49">
        <v>32600</v>
      </c>
      <c r="F12" s="48">
        <v>35700</v>
      </c>
      <c r="G12" s="48">
        <v>37200</v>
      </c>
    </row>
    <row r="13" spans="1:10" ht="12.75" customHeight="1" x14ac:dyDescent="0.2">
      <c r="A13" s="50">
        <v>59000</v>
      </c>
      <c r="B13" s="49">
        <v>25800</v>
      </c>
      <c r="C13" s="49">
        <v>29100</v>
      </c>
      <c r="D13" s="49">
        <v>32300</v>
      </c>
      <c r="E13" s="49">
        <v>33900</v>
      </c>
      <c r="F13" s="48">
        <v>37100</v>
      </c>
      <c r="G13" s="48">
        <v>38800</v>
      </c>
    </row>
    <row r="14" spans="1:10" ht="12.75" customHeight="1" x14ac:dyDescent="0.2">
      <c r="A14" s="50">
        <v>63000</v>
      </c>
      <c r="B14" s="49">
        <v>26900</v>
      </c>
      <c r="C14" s="49">
        <v>30200</v>
      </c>
      <c r="D14" s="49">
        <v>33600</v>
      </c>
      <c r="E14" s="49">
        <v>35300</v>
      </c>
      <c r="F14" s="48">
        <v>38600</v>
      </c>
      <c r="G14" s="48">
        <v>40300</v>
      </c>
    </row>
    <row r="15" spans="1:10" ht="12.75" customHeight="1" x14ac:dyDescent="0.2">
      <c r="A15" s="50">
        <v>67000</v>
      </c>
      <c r="B15" s="49">
        <v>27900</v>
      </c>
      <c r="C15" s="49">
        <v>31400</v>
      </c>
      <c r="D15" s="49">
        <v>34900</v>
      </c>
      <c r="E15" s="49">
        <v>36600</v>
      </c>
      <c r="F15" s="48">
        <v>40100</v>
      </c>
      <c r="G15" s="48">
        <v>41900</v>
      </c>
    </row>
    <row r="16" spans="1:10" ht="13.5" customHeight="1" x14ac:dyDescent="0.2">
      <c r="A16" s="50">
        <v>71000</v>
      </c>
      <c r="B16" s="49">
        <v>29000</v>
      </c>
      <c r="C16" s="49">
        <v>32600</v>
      </c>
      <c r="D16" s="49">
        <v>36200</v>
      </c>
      <c r="E16" s="49">
        <v>38000</v>
      </c>
      <c r="F16" s="48">
        <v>41600</v>
      </c>
      <c r="G16" s="48">
        <v>43400</v>
      </c>
    </row>
    <row r="17" spans="1:7" ht="12.75" customHeight="1" x14ac:dyDescent="0.2">
      <c r="A17" s="50">
        <v>75000</v>
      </c>
      <c r="B17" s="49">
        <v>30100</v>
      </c>
      <c r="C17" s="49">
        <v>33800</v>
      </c>
      <c r="D17" s="49">
        <v>37600</v>
      </c>
      <c r="E17" s="49">
        <v>39500</v>
      </c>
      <c r="F17" s="48">
        <v>43200</v>
      </c>
      <c r="G17" s="48">
        <v>45100</v>
      </c>
    </row>
    <row r="18" spans="1:7" ht="12.75" customHeight="1" x14ac:dyDescent="0.2">
      <c r="A18" s="50">
        <v>80000</v>
      </c>
      <c r="B18" s="49">
        <v>31300</v>
      </c>
      <c r="C18" s="49">
        <v>35200</v>
      </c>
      <c r="D18" s="49">
        <v>39100</v>
      </c>
      <c r="E18" s="49">
        <v>41100</v>
      </c>
      <c r="F18" s="48">
        <v>45000</v>
      </c>
      <c r="G18" s="48">
        <v>46900</v>
      </c>
    </row>
    <row r="19" spans="1:7" ht="12.75" customHeight="1" x14ac:dyDescent="0.2">
      <c r="A19" s="50">
        <v>85000</v>
      </c>
      <c r="B19" s="49">
        <v>32500</v>
      </c>
      <c r="C19" s="49">
        <v>36500</v>
      </c>
      <c r="D19" s="49">
        <v>40600</v>
      </c>
      <c r="E19" s="49">
        <v>42600</v>
      </c>
      <c r="F19" s="48">
        <v>46700</v>
      </c>
      <c r="G19" s="48">
        <v>48700</v>
      </c>
    </row>
    <row r="20" spans="1:7" ht="12.75" customHeight="1" x14ac:dyDescent="0.2">
      <c r="A20" s="50">
        <v>90000</v>
      </c>
      <c r="B20" s="49">
        <v>33700</v>
      </c>
      <c r="C20" s="49">
        <v>37900</v>
      </c>
      <c r="D20" s="49">
        <v>42100</v>
      </c>
      <c r="E20" s="49">
        <v>44200</v>
      </c>
      <c r="F20" s="48">
        <v>48400</v>
      </c>
      <c r="G20" s="48">
        <v>50500</v>
      </c>
    </row>
    <row r="21" spans="1:7" ht="12.75" customHeight="1" x14ac:dyDescent="0.2">
      <c r="A21" s="50">
        <v>95000</v>
      </c>
      <c r="B21" s="49">
        <v>34800</v>
      </c>
      <c r="C21" s="49">
        <v>39200</v>
      </c>
      <c r="D21" s="49">
        <v>43500</v>
      </c>
      <c r="E21" s="49">
        <v>45700</v>
      </c>
      <c r="F21" s="48">
        <v>50000</v>
      </c>
      <c r="G21" s="48">
        <v>52200</v>
      </c>
    </row>
    <row r="22" spans="1:7" ht="13.5" customHeight="1" x14ac:dyDescent="0.2">
      <c r="A22" s="50">
        <v>100000</v>
      </c>
      <c r="B22" s="49">
        <v>36000</v>
      </c>
      <c r="C22" s="49">
        <v>40500</v>
      </c>
      <c r="D22" s="49">
        <v>45000</v>
      </c>
      <c r="E22" s="49">
        <v>47300</v>
      </c>
      <c r="F22" s="48">
        <v>51700</v>
      </c>
      <c r="G22" s="48">
        <v>54000</v>
      </c>
    </row>
    <row r="23" spans="1:7" ht="12.75" customHeight="1" x14ac:dyDescent="0.2">
      <c r="A23" s="50">
        <v>106000</v>
      </c>
      <c r="B23" s="49">
        <v>37400</v>
      </c>
      <c r="C23" s="49">
        <v>42000</v>
      </c>
      <c r="D23" s="49">
        <v>46700</v>
      </c>
      <c r="E23" s="49">
        <v>49000</v>
      </c>
      <c r="F23" s="48">
        <v>53700</v>
      </c>
      <c r="G23" s="48">
        <v>56000</v>
      </c>
    </row>
    <row r="24" spans="1:7" ht="12.75" customHeight="1" x14ac:dyDescent="0.2">
      <c r="A24" s="50">
        <v>112000</v>
      </c>
      <c r="B24" s="49">
        <v>38600</v>
      </c>
      <c r="C24" s="49">
        <v>43400</v>
      </c>
      <c r="D24" s="49">
        <v>48200</v>
      </c>
      <c r="E24" s="49">
        <v>50600</v>
      </c>
      <c r="F24" s="48">
        <v>55400</v>
      </c>
      <c r="G24" s="48">
        <v>57800</v>
      </c>
    </row>
    <row r="25" spans="1:7" ht="12.75" customHeight="1" x14ac:dyDescent="0.2">
      <c r="A25" s="50">
        <v>118000</v>
      </c>
      <c r="B25" s="49">
        <v>39900</v>
      </c>
      <c r="C25" s="49">
        <v>44900</v>
      </c>
      <c r="D25" s="49">
        <v>49900</v>
      </c>
      <c r="E25" s="49">
        <v>52400</v>
      </c>
      <c r="F25" s="48">
        <v>57400</v>
      </c>
      <c r="G25" s="48">
        <v>59900</v>
      </c>
    </row>
    <row r="26" spans="1:7" ht="13.5" customHeight="1" x14ac:dyDescent="0.2">
      <c r="A26" s="50">
        <v>125000</v>
      </c>
      <c r="B26" s="49">
        <v>41300</v>
      </c>
      <c r="C26" s="49">
        <v>46400</v>
      </c>
      <c r="D26" s="49">
        <v>51600</v>
      </c>
      <c r="E26" s="49">
        <v>54200</v>
      </c>
      <c r="F26" s="48">
        <v>59300</v>
      </c>
      <c r="G26" s="48">
        <v>61900</v>
      </c>
    </row>
    <row r="27" spans="1:7" ht="12.75" customHeight="1" x14ac:dyDescent="0.2">
      <c r="A27" s="50">
        <v>132000</v>
      </c>
      <c r="B27" s="49">
        <v>42600</v>
      </c>
      <c r="C27" s="49">
        <v>48000</v>
      </c>
      <c r="D27" s="49">
        <v>53300</v>
      </c>
      <c r="E27" s="49">
        <v>56000</v>
      </c>
      <c r="F27" s="48">
        <v>61300</v>
      </c>
      <c r="G27" s="48">
        <v>64000</v>
      </c>
    </row>
    <row r="28" spans="1:7" ht="12.75" customHeight="1" x14ac:dyDescent="0.2">
      <c r="A28" s="47">
        <v>139000</v>
      </c>
      <c r="B28" s="46">
        <v>44700</v>
      </c>
      <c r="C28" s="46">
        <v>50400</v>
      </c>
      <c r="D28" s="46">
        <v>55900</v>
      </c>
      <c r="E28" s="46">
        <v>58700</v>
      </c>
      <c r="F28" s="46">
        <v>64300</v>
      </c>
      <c r="G28" s="46">
        <v>67100</v>
      </c>
    </row>
    <row r="29" spans="1:7" ht="12.75" customHeight="1" x14ac:dyDescent="0.2">
      <c r="A29" s="45"/>
      <c r="B29" s="43"/>
      <c r="C29" s="43"/>
      <c r="D29" s="43"/>
      <c r="E29" s="43"/>
      <c r="F29" s="42"/>
      <c r="G29" s="42"/>
    </row>
    <row r="30" spans="1:7" ht="12.75" customHeight="1" x14ac:dyDescent="0.2">
      <c r="A30" s="44"/>
      <c r="B30" s="43"/>
      <c r="C30" s="43"/>
      <c r="D30" s="43"/>
      <c r="E30" s="43"/>
      <c r="F30" s="42"/>
      <c r="G30" s="42"/>
    </row>
    <row r="31" spans="1:7" ht="13.5" customHeight="1" x14ac:dyDescent="0.2">
      <c r="A31" s="44"/>
      <c r="B31" s="43"/>
      <c r="C31" s="43"/>
      <c r="D31" s="43"/>
      <c r="E31" s="43"/>
      <c r="F31" s="42"/>
      <c r="G31" s="42"/>
    </row>
    <row r="32" spans="1:7" ht="12.75" customHeight="1" x14ac:dyDescent="0.2">
      <c r="A32" s="44"/>
      <c r="B32" s="43"/>
      <c r="C32" s="43"/>
      <c r="D32" s="43"/>
      <c r="E32" s="43"/>
      <c r="F32" s="42"/>
      <c r="G32" s="42"/>
    </row>
    <row r="33" spans="1:7" ht="12.75" customHeight="1" x14ac:dyDescent="0.2">
      <c r="A33" s="44"/>
      <c r="B33" s="43"/>
      <c r="C33" s="43"/>
      <c r="D33" s="43"/>
      <c r="E33" s="43"/>
      <c r="F33" s="42"/>
      <c r="G33" s="42"/>
    </row>
    <row r="34" spans="1:7" ht="12.75" customHeight="1" x14ac:dyDescent="0.2">
      <c r="A34" s="44"/>
      <c r="B34" s="43"/>
      <c r="C34" s="43"/>
      <c r="D34" s="43"/>
      <c r="E34" s="43"/>
      <c r="F34" s="42"/>
      <c r="G34" s="42"/>
    </row>
    <row r="35" spans="1:7" ht="12.75" customHeight="1" x14ac:dyDescent="0.2">
      <c r="A35" s="44"/>
      <c r="B35" s="43"/>
      <c r="C35" s="43"/>
      <c r="D35" s="43"/>
      <c r="E35" s="43"/>
      <c r="F35" s="42"/>
      <c r="G35" s="42"/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TAM PCS</vt:lpstr>
      <vt:lpstr>TDY Deployment</vt:lpstr>
      <vt:lpstr>DOS COLA CALCULATOR</vt:lpstr>
      <vt:lpstr>DOS COLA CALULATOR ANSWER</vt:lpstr>
      <vt:lpstr>LookupTable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Smyth, Kirsten R TAD</dc:creator>
  <cp:lastModifiedBy>Hensley, Ralph H III CIV USARMY CETAM (US)</cp:lastModifiedBy>
  <cp:lastPrinted>2017-03-01T16:09:42Z</cp:lastPrinted>
  <dcterms:created xsi:type="dcterms:W3CDTF">2017-02-02T13:59:16Z</dcterms:created>
  <dcterms:modified xsi:type="dcterms:W3CDTF">2018-01-18T19:33:52Z</dcterms:modified>
</cp:coreProperties>
</file>